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33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Hoja1!$A$1:$X$51</definedName>
  </definedNames>
  <calcPr calcId="125725"/>
</workbook>
</file>

<file path=xl/calcChain.xml><?xml version="1.0" encoding="utf-8"?>
<calcChain xmlns="http://schemas.openxmlformats.org/spreadsheetml/2006/main">
  <c r="S6" i="1"/>
  <c r="B38" l="1"/>
  <c r="D20"/>
  <c r="J9"/>
  <c r="X9" s="1"/>
  <c r="J32"/>
  <c r="J33"/>
  <c r="J38"/>
  <c r="K38" l="1"/>
  <c r="J17"/>
  <c r="J39"/>
  <c r="X39" s="1"/>
  <c r="X30" l="1"/>
  <c r="X29"/>
  <c r="L38" l="1"/>
  <c r="L33"/>
  <c r="L32"/>
  <c r="M41" l="1"/>
  <c r="L13"/>
  <c r="L15"/>
  <c r="X15" s="1"/>
  <c r="W26"/>
  <c r="C38" l="1"/>
  <c r="W32"/>
  <c r="N38" l="1"/>
  <c r="X33" l="1"/>
  <c r="B27"/>
  <c r="C27"/>
  <c r="C41" s="1"/>
  <c r="I41"/>
  <c r="H38"/>
  <c r="H31"/>
  <c r="X31" s="1"/>
  <c r="H28"/>
  <c r="X28" s="1"/>
  <c r="S14"/>
  <c r="E38"/>
  <c r="H56"/>
  <c r="O7"/>
  <c r="F53"/>
  <c r="F56"/>
  <c r="H41" l="1"/>
  <c r="O41"/>
  <c r="N17"/>
  <c r="X17" s="1"/>
  <c r="N14"/>
  <c r="N12"/>
  <c r="N6"/>
  <c r="N41" l="1"/>
  <c r="D23"/>
  <c r="S7"/>
  <c r="S22"/>
  <c r="X11" l="1"/>
  <c r="T7"/>
  <c r="X7" s="1"/>
  <c r="E41"/>
  <c r="S8"/>
  <c r="X8" s="1"/>
  <c r="T14"/>
  <c r="X13"/>
  <c r="X35"/>
  <c r="X19"/>
  <c r="D18"/>
  <c r="X18" s="1"/>
  <c r="B10"/>
  <c r="X10" s="1"/>
  <c r="S12"/>
  <c r="X12" s="1"/>
  <c r="V41"/>
  <c r="X34"/>
  <c r="X36"/>
  <c r="X37"/>
  <c r="K41"/>
  <c r="X27"/>
  <c r="X16"/>
  <c r="P41"/>
  <c r="Q41"/>
  <c r="U41"/>
  <c r="X40"/>
  <c r="X32"/>
  <c r="X5"/>
  <c r="L6"/>
  <c r="L41" s="1"/>
  <c r="W21"/>
  <c r="X21" s="1"/>
  <c r="X22"/>
  <c r="X24"/>
  <c r="X20"/>
  <c r="B25"/>
  <c r="F41"/>
  <c r="W38"/>
  <c r="X26"/>
  <c r="T41" l="1"/>
  <c r="D48" s="1"/>
  <c r="X14"/>
  <c r="D41"/>
  <c r="X38"/>
  <c r="S41"/>
  <c r="X23"/>
  <c r="W41"/>
  <c r="X25"/>
  <c r="X6"/>
  <c r="B41"/>
  <c r="J41"/>
  <c r="D44" l="1"/>
  <c r="X41"/>
  <c r="I44" l="1"/>
  <c r="J47"/>
  <c r="G46"/>
</calcChain>
</file>

<file path=xl/sharedStrings.xml><?xml version="1.0" encoding="utf-8"?>
<sst xmlns="http://schemas.openxmlformats.org/spreadsheetml/2006/main" count="119" uniqueCount="71">
  <si>
    <t>DIVISIÓN DE CIENCIAS DE LA COMUNICACIÓN Y DISEÑO</t>
  </si>
  <si>
    <t>Programa de Fortalecimiento a la Docencia</t>
  </si>
  <si>
    <t>Gestión de la DCCD</t>
  </si>
  <si>
    <t>Cátedra Granados Chapa</t>
  </si>
  <si>
    <t>Ingresos propios</t>
  </si>
  <si>
    <t>Comunicación</t>
  </si>
  <si>
    <t>Tecnologías</t>
  </si>
  <si>
    <t>Diseño</t>
  </si>
  <si>
    <t>Remuneraciones y Prestaciones de la DCCD</t>
  </si>
  <si>
    <t>Remuneraciones y Prestaciones de la Secretaria</t>
  </si>
  <si>
    <t>Gestión de la Secretaría Académica</t>
  </si>
  <si>
    <t>Equipamiento de Cómputo</t>
  </si>
  <si>
    <t>Mantenimiento</t>
  </si>
  <si>
    <t>PRIORIDAD 2</t>
  </si>
  <si>
    <t>Difusión de la investigación</t>
  </si>
  <si>
    <t>TOTAL</t>
  </si>
  <si>
    <t>1210101 Honorarios asimilables a salarios pagados por nómina</t>
  </si>
  <si>
    <t>1330101 Tiempo extraordinario</t>
  </si>
  <si>
    <t>2160101 Material de limpieza</t>
  </si>
  <si>
    <t>2910101 Herramientas menores</t>
  </si>
  <si>
    <t>2930101 Refacciones y accesorios menores mobiliario</t>
  </si>
  <si>
    <t>2940101 Refacciones y accesorios para equipo de cómputo</t>
  </si>
  <si>
    <t>3180101 Servicios Postal</t>
  </si>
  <si>
    <t>3190201 Otros servicios</t>
  </si>
  <si>
    <t>3270101 Derechos de autor, membresías</t>
  </si>
  <si>
    <t xml:space="preserve"> 3610101 Difusión de mensajes sobre programas y actividades institucionales</t>
  </si>
  <si>
    <t>3710401 Pasajes aéreos nacionales</t>
  </si>
  <si>
    <t>3720402 Peajes</t>
  </si>
  <si>
    <t>3750401 Viáticos en territorio nacional</t>
  </si>
  <si>
    <t>3790102 Gastos de transportación y traslado para alumnos e invitados</t>
  </si>
  <si>
    <t>3790103 Gastos de alimentación y hospedaje para alumnos e invitados</t>
  </si>
  <si>
    <t>3530101 Mantenimiento a equipo infórmatico</t>
  </si>
  <si>
    <t>3530105 Mantenimiento a equipo audiovisual</t>
  </si>
  <si>
    <t xml:space="preserve">3580101 Lavanderia </t>
  </si>
  <si>
    <t>3830101 Colaboración a eventos</t>
  </si>
  <si>
    <t xml:space="preserve">4410301 Premios </t>
  </si>
  <si>
    <t>5150101 Equipo de cómputo y de tecnologias de la información</t>
  </si>
  <si>
    <t>Escenografia más pago de Pedro</t>
  </si>
  <si>
    <t>Cátedra 50 mil</t>
  </si>
  <si>
    <t>Diplomado Lo, Radio y Lerma 150 mil</t>
  </si>
  <si>
    <t>Fomento a las áreas interdepartamentales 160 mil</t>
  </si>
  <si>
    <t>Cineminuto 30 mil</t>
  </si>
  <si>
    <t>3310101 Servicios Profesionales persona física administrativo</t>
  </si>
  <si>
    <t>Jorge 142000</t>
  </si>
  <si>
    <t>Ariadna 142000</t>
  </si>
  <si>
    <t>Certificación LTSI 50 mil</t>
  </si>
  <si>
    <t>30 mil alumna</t>
  </si>
  <si>
    <t>ISBN</t>
  </si>
  <si>
    <t>Vuelos de Rafa Creatividad Computacional</t>
  </si>
  <si>
    <t>Difusión de Tecnologías</t>
  </si>
  <si>
    <t>3570101 Mantenimiento de maquinaria</t>
  </si>
  <si>
    <t>2170101 Material Didáctico</t>
  </si>
  <si>
    <t>Educación continua</t>
  </si>
  <si>
    <t>EJERCIDO</t>
  </si>
  <si>
    <t>PORCENTAJE</t>
  </si>
  <si>
    <t>PRIORIDAD 1</t>
  </si>
  <si>
    <t xml:space="preserve">80 MIL MOBILIARIO  Y 30 PARA DIVISIÓN </t>
  </si>
  <si>
    <t>3720401 Pasajes terrestres nacionales</t>
  </si>
  <si>
    <t>2150201 Publicaciones de revistas</t>
  </si>
  <si>
    <t>Fortalecimiento y desarrollo del posgrado</t>
  </si>
  <si>
    <t xml:space="preserve">2110101 Papelería y Artículos de Oficina </t>
  </si>
  <si>
    <t xml:space="preserve">2120101 Materiales y útiles de impresión </t>
  </si>
  <si>
    <t xml:space="preserve">2140101 Almacenamiento </t>
  </si>
  <si>
    <t>2150202 Bienes intangibles</t>
  </si>
  <si>
    <t xml:space="preserve">2150203 Libros adquiridos </t>
  </si>
  <si>
    <t>3330201 Servicios Profesionales estadística</t>
  </si>
  <si>
    <t>3330101 Servicios Profesionales campo de la tecnología</t>
  </si>
  <si>
    <t>3330301 Servicios Profesionales Certificaciones</t>
  </si>
  <si>
    <t>3340101 Servicios Profesionales Personas Físicas para Servicios de Capacitación</t>
  </si>
  <si>
    <t>3360401 Impresiones y elaboración de material informativo derivado de la operación y administración</t>
  </si>
  <si>
    <t>2210401 Servicios de alimentos para consumo dentro de las instalaciones</t>
  </si>
</sst>
</file>

<file path=xl/styles.xml><?xml version="1.0" encoding="utf-8"?>
<styleSheet xmlns="http://schemas.openxmlformats.org/spreadsheetml/2006/main">
  <numFmts count="5">
    <numFmt numFmtId="164" formatCode="_-* #,##0.00\ &quot;€&quot;_-;\-* #,##0.00\ &quot;€&quot;_-;_-* &quot;-&quot;??\ &quot;€&quot;_-;_-@_-"/>
    <numFmt numFmtId="165" formatCode="[$$-440A]#,##0.00"/>
    <numFmt numFmtId="166" formatCode="[$$-80A]#,##0.00"/>
    <numFmt numFmtId="167" formatCode="[$$-5C0A]#,##0.00"/>
    <numFmt numFmtId="168" formatCode="[$$-1009]#,##0.00;\-[$$-1009]#,##0.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7"/>
      <color theme="0"/>
      <name val="Calibri"/>
      <family val="2"/>
      <scheme val="minor"/>
    </font>
    <font>
      <b/>
      <sz val="17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7"/>
      <name val="Calibri"/>
      <family val="2"/>
      <scheme val="minor"/>
    </font>
    <font>
      <sz val="24"/>
      <name val="Calibri"/>
      <family val="2"/>
      <scheme val="minor"/>
    </font>
    <font>
      <sz val="18"/>
      <name val="Calibri"/>
      <family val="2"/>
      <scheme val="minor"/>
    </font>
    <font>
      <b/>
      <sz val="17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165" fontId="12" fillId="2" borderId="3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/>
    </xf>
    <xf numFmtId="165" fontId="12" fillId="2" borderId="13" xfId="0" applyNumberFormat="1" applyFont="1" applyFill="1" applyBorder="1" applyAlignment="1">
      <alignment horizontal="center" vertical="center"/>
    </xf>
    <xf numFmtId="165" fontId="12" fillId="2" borderId="14" xfId="0" applyNumberFormat="1" applyFont="1" applyFill="1" applyBorder="1" applyAlignment="1">
      <alignment horizontal="center" vertical="center"/>
    </xf>
    <xf numFmtId="165" fontId="12" fillId="2" borderId="3" xfId="1" applyNumberFormat="1" applyFont="1" applyFill="1" applyBorder="1" applyAlignment="1">
      <alignment horizontal="center" vertical="center" wrapText="1"/>
    </xf>
    <xf numFmtId="165" fontId="12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7" fillId="0" borderId="0" xfId="0" applyFont="1"/>
    <xf numFmtId="0" fontId="0" fillId="3" borderId="3" xfId="0" applyFill="1" applyBorder="1"/>
    <xf numFmtId="0" fontId="3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center" vertical="center" wrapText="1"/>
    </xf>
    <xf numFmtId="165" fontId="14" fillId="5" borderId="3" xfId="0" applyNumberFormat="1" applyFont="1" applyFill="1" applyBorder="1" applyAlignment="1">
      <alignment horizontal="center" vertical="center" wrapText="1"/>
    </xf>
    <xf numFmtId="165" fontId="14" fillId="5" borderId="3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18" fillId="0" borderId="0" xfId="0" applyNumberFormat="1" applyFont="1"/>
    <xf numFmtId="165" fontId="18" fillId="0" borderId="0" xfId="0" applyNumberFormat="1" applyFont="1" applyBorder="1"/>
    <xf numFmtId="166" fontId="9" fillId="0" borderId="0" xfId="0" applyNumberFormat="1" applyFont="1" applyBorder="1"/>
    <xf numFmtId="0" fontId="9" fillId="0" borderId="0" xfId="0" applyFont="1" applyBorder="1"/>
    <xf numFmtId="165" fontId="18" fillId="6" borderId="3" xfId="0" applyNumberFormat="1" applyFont="1" applyFill="1" applyBorder="1"/>
    <xf numFmtId="166" fontId="18" fillId="4" borderId="3" xfId="0" applyNumberFormat="1" applyFont="1" applyFill="1" applyBorder="1"/>
    <xf numFmtId="166" fontId="18" fillId="0" borderId="3" xfId="0" applyNumberFormat="1" applyFont="1" applyBorder="1"/>
    <xf numFmtId="0" fontId="18" fillId="0" borderId="3" xfId="0" applyFont="1" applyBorder="1"/>
    <xf numFmtId="0" fontId="18" fillId="0" borderId="0" xfId="0" applyFont="1"/>
    <xf numFmtId="166" fontId="18" fillId="6" borderId="3" xfId="0" applyNumberFormat="1" applyFont="1" applyFill="1" applyBorder="1"/>
    <xf numFmtId="165" fontId="15" fillId="2" borderId="3" xfId="0" applyNumberFormat="1" applyFont="1" applyFill="1" applyBorder="1" applyAlignment="1">
      <alignment horizontal="center" vertical="center"/>
    </xf>
    <xf numFmtId="165" fontId="12" fillId="2" borderId="5" xfId="0" applyNumberFormat="1" applyFont="1" applyFill="1" applyBorder="1" applyAlignment="1">
      <alignment horizontal="center" vertical="center" wrapText="1"/>
    </xf>
    <xf numFmtId="167" fontId="12" fillId="2" borderId="5" xfId="0" applyNumberFormat="1" applyFont="1" applyFill="1" applyBorder="1" applyAlignment="1">
      <alignment horizontal="center" wrapText="1"/>
    </xf>
    <xf numFmtId="167" fontId="12" fillId="2" borderId="5" xfId="0" applyNumberFormat="1" applyFont="1" applyFill="1" applyBorder="1" applyAlignment="1">
      <alignment horizontal="center" vertical="center"/>
    </xf>
    <xf numFmtId="167" fontId="12" fillId="2" borderId="5" xfId="0" applyNumberFormat="1" applyFont="1" applyFill="1" applyBorder="1" applyAlignment="1">
      <alignment horizontal="center" vertical="center" wrapText="1"/>
    </xf>
    <xf numFmtId="167" fontId="17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/>
    <xf numFmtId="0" fontId="0" fillId="0" borderId="14" xfId="0" applyBorder="1"/>
    <xf numFmtId="165" fontId="0" fillId="2" borderId="3" xfId="0" applyNumberFormat="1" applyFont="1" applyFill="1" applyBorder="1" applyAlignment="1">
      <alignment horizontal="center" vertical="center"/>
    </xf>
    <xf numFmtId="0" fontId="20" fillId="0" borderId="0" xfId="0" applyFont="1"/>
    <xf numFmtId="0" fontId="21" fillId="3" borderId="3" xfId="0" applyFont="1" applyFill="1" applyBorder="1" applyAlignment="1">
      <alignment horizontal="center" vertical="center" wrapText="1"/>
    </xf>
    <xf numFmtId="167" fontId="17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/>
    <xf numFmtId="168" fontId="17" fillId="0" borderId="3" xfId="1" applyNumberFormat="1" applyFont="1" applyBorder="1" applyAlignment="1">
      <alignment horizontal="center" vertical="center"/>
    </xf>
    <xf numFmtId="0" fontId="17" fillId="0" borderId="3" xfId="0" applyFont="1" applyBorder="1"/>
    <xf numFmtId="0" fontId="2" fillId="3" borderId="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22" fillId="0" borderId="0" xfId="0" applyFont="1"/>
    <xf numFmtId="165" fontId="22" fillId="0" borderId="0" xfId="0" applyNumberFormat="1" applyFont="1"/>
    <xf numFmtId="0" fontId="23" fillId="0" borderId="0" xfId="0" applyFont="1"/>
    <xf numFmtId="165" fontId="24" fillId="0" borderId="0" xfId="0" applyNumberFormat="1" applyFont="1"/>
    <xf numFmtId="166" fontId="25" fillId="0" borderId="0" xfId="0" applyNumberFormat="1" applyFont="1"/>
    <xf numFmtId="0" fontId="26" fillId="0" borderId="0" xfId="0" applyFont="1"/>
    <xf numFmtId="0" fontId="27" fillId="0" borderId="0" xfId="0" applyFont="1"/>
    <xf numFmtId="165" fontId="10" fillId="2" borderId="3" xfId="0" applyNumberFormat="1" applyFont="1" applyFill="1" applyBorder="1" applyAlignment="1">
      <alignment horizontal="center" vertical="center"/>
    </xf>
    <xf numFmtId="165" fontId="11" fillId="2" borderId="3" xfId="0" applyNumberFormat="1" applyFont="1" applyFill="1" applyBorder="1" applyAlignment="1">
      <alignment horizontal="center" vertical="center"/>
    </xf>
    <xf numFmtId="165" fontId="10" fillId="2" borderId="5" xfId="0" applyNumberFormat="1" applyFont="1" applyFill="1" applyBorder="1" applyAlignment="1">
      <alignment horizontal="center" vertical="center"/>
    </xf>
    <xf numFmtId="165" fontId="10" fillId="2" borderId="10" xfId="0" applyNumberFormat="1" applyFont="1" applyFill="1" applyBorder="1" applyAlignment="1">
      <alignment horizontal="center" vertical="center"/>
    </xf>
    <xf numFmtId="165" fontId="10" fillId="2" borderId="11" xfId="0" applyNumberFormat="1" applyFont="1" applyFill="1" applyBorder="1" applyAlignment="1">
      <alignment horizontal="center" vertical="center"/>
    </xf>
    <xf numFmtId="165" fontId="13" fillId="2" borderId="11" xfId="0" applyNumberFormat="1" applyFont="1" applyFill="1" applyBorder="1" applyAlignment="1">
      <alignment horizontal="center" vertical="center"/>
    </xf>
    <xf numFmtId="165" fontId="13" fillId="2" borderId="12" xfId="0" applyNumberFormat="1" applyFont="1" applyFill="1" applyBorder="1" applyAlignment="1">
      <alignment horizontal="center" vertical="center"/>
    </xf>
    <xf numFmtId="165" fontId="16" fillId="3" borderId="3" xfId="0" applyNumberFormat="1" applyFont="1" applyFill="1" applyBorder="1" applyAlignment="1">
      <alignment horizontal="center" vertical="center"/>
    </xf>
    <xf numFmtId="165" fontId="19" fillId="3" borderId="3" xfId="0" applyNumberFormat="1" applyFont="1" applyFill="1" applyBorder="1" applyAlignment="1">
      <alignment horizontal="center" vertical="center"/>
    </xf>
    <xf numFmtId="165" fontId="16" fillId="3" borderId="5" xfId="0" applyNumberFormat="1" applyFont="1" applyFill="1" applyBorder="1" applyAlignment="1">
      <alignment horizontal="center" vertical="center"/>
    </xf>
    <xf numFmtId="165" fontId="16" fillId="3" borderId="10" xfId="0" applyNumberFormat="1" applyFont="1" applyFill="1" applyBorder="1" applyAlignment="1">
      <alignment horizontal="center" vertical="center"/>
    </xf>
    <xf numFmtId="165" fontId="16" fillId="3" borderId="11" xfId="0" applyNumberFormat="1" applyFont="1" applyFill="1" applyBorder="1" applyAlignment="1">
      <alignment horizontal="center" vertical="center"/>
    </xf>
    <xf numFmtId="165" fontId="19" fillId="3" borderId="1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64"/>
  <sheetViews>
    <sheetView tabSelected="1" zoomScale="50" zoomScaleNormal="50" workbookViewId="0">
      <selection activeCell="D18" sqref="D18"/>
    </sheetView>
  </sheetViews>
  <sheetFormatPr baseColWidth="10" defaultRowHeight="23.25"/>
  <cols>
    <col min="1" max="1" width="50.28515625" customWidth="1"/>
    <col min="2" max="2" width="28.140625" customWidth="1"/>
    <col min="3" max="3" width="27" customWidth="1"/>
    <col min="4" max="4" width="28.7109375" customWidth="1"/>
    <col min="5" max="5" width="27" customWidth="1"/>
    <col min="6" max="6" width="26.28515625" customWidth="1"/>
    <col min="7" max="7" width="27.140625" customWidth="1"/>
    <col min="8" max="8" width="29.5703125" customWidth="1"/>
    <col min="9" max="9" width="30.42578125" customWidth="1"/>
    <col min="10" max="10" width="33.28515625" style="48" customWidth="1"/>
    <col min="11" max="11" width="31.28515625" customWidth="1"/>
    <col min="12" max="12" width="29.5703125" customWidth="1"/>
    <col min="13" max="13" width="25.28515625" customWidth="1"/>
    <col min="14" max="14" width="29.140625" customWidth="1"/>
    <col min="15" max="15" width="25.140625" customWidth="1"/>
    <col min="16" max="17" width="32" customWidth="1"/>
    <col min="18" max="18" width="50.28515625" customWidth="1"/>
    <col min="19" max="19" width="29.42578125" customWidth="1"/>
    <col min="20" max="20" width="33.7109375" customWidth="1"/>
    <col min="21" max="21" width="29.85546875" customWidth="1"/>
    <col min="22" max="22" width="27" customWidth="1"/>
    <col min="23" max="23" width="34.5703125" customWidth="1"/>
    <col min="24" max="24" width="32.28515625" customWidth="1"/>
    <col min="25" max="25" width="27.42578125" hidden="1" customWidth="1"/>
    <col min="26" max="26" width="38.42578125" style="8" hidden="1" customWidth="1"/>
    <col min="27" max="28" width="0" hidden="1" customWidth="1"/>
  </cols>
  <sheetData>
    <row r="1" spans="1:26" ht="34.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</row>
    <row r="2" spans="1:26" ht="86.25" customHeight="1" thickBot="1">
      <c r="A2" s="9"/>
      <c r="B2" s="10" t="s">
        <v>1</v>
      </c>
      <c r="C2" s="11" t="s">
        <v>13</v>
      </c>
      <c r="D2" s="10" t="s">
        <v>2</v>
      </c>
      <c r="E2" s="11" t="s">
        <v>13</v>
      </c>
      <c r="F2" s="10" t="s">
        <v>3</v>
      </c>
      <c r="G2" s="10" t="s">
        <v>4</v>
      </c>
      <c r="H2" s="10" t="s">
        <v>5</v>
      </c>
      <c r="I2" s="11" t="s">
        <v>13</v>
      </c>
      <c r="J2" s="49" t="s">
        <v>6</v>
      </c>
      <c r="K2" s="11" t="s">
        <v>13</v>
      </c>
      <c r="L2" s="10" t="s">
        <v>7</v>
      </c>
      <c r="M2" s="11" t="s">
        <v>13</v>
      </c>
      <c r="N2" s="10" t="s">
        <v>59</v>
      </c>
      <c r="O2" s="11" t="s">
        <v>13</v>
      </c>
      <c r="P2" s="10" t="s">
        <v>8</v>
      </c>
      <c r="Q2" s="12" t="s">
        <v>9</v>
      </c>
      <c r="R2" s="9"/>
      <c r="S2" s="12" t="s">
        <v>10</v>
      </c>
      <c r="T2" s="13" t="s">
        <v>13</v>
      </c>
      <c r="U2" s="12" t="s">
        <v>11</v>
      </c>
      <c r="V2" s="12" t="s">
        <v>12</v>
      </c>
      <c r="W2" s="12" t="s">
        <v>14</v>
      </c>
      <c r="X2" s="79" t="s">
        <v>15</v>
      </c>
    </row>
    <row r="3" spans="1:26" ht="34.5" customHeight="1" thickBot="1">
      <c r="A3" s="9"/>
      <c r="B3" s="14">
        <v>48101013</v>
      </c>
      <c r="C3" s="17">
        <v>48101013</v>
      </c>
      <c r="D3" s="14">
        <v>48101014</v>
      </c>
      <c r="E3" s="17">
        <v>48101014</v>
      </c>
      <c r="F3" s="14">
        <v>48101016</v>
      </c>
      <c r="G3" s="14">
        <v>48101019</v>
      </c>
      <c r="H3" s="15">
        <v>48102003</v>
      </c>
      <c r="I3" s="16">
        <v>48102003</v>
      </c>
      <c r="J3" s="55">
        <v>48103004</v>
      </c>
      <c r="K3" s="56">
        <v>48103004</v>
      </c>
      <c r="L3" s="14">
        <v>48104003</v>
      </c>
      <c r="M3" s="17">
        <v>48104003</v>
      </c>
      <c r="N3" s="14">
        <v>48105001</v>
      </c>
      <c r="O3" s="17">
        <v>48105001</v>
      </c>
      <c r="P3" s="18">
        <v>48199001</v>
      </c>
      <c r="Q3" s="19">
        <v>48299001</v>
      </c>
      <c r="R3" s="9"/>
      <c r="S3" s="20">
        <v>48201008</v>
      </c>
      <c r="T3" s="21">
        <v>48201008</v>
      </c>
      <c r="U3" s="20">
        <v>48201009</v>
      </c>
      <c r="V3" s="20">
        <v>48201011</v>
      </c>
      <c r="W3" s="22">
        <v>48201012</v>
      </c>
      <c r="X3" s="79"/>
    </row>
    <row r="4" spans="1:26" ht="49.5" customHeight="1">
      <c r="A4" s="23" t="s">
        <v>16</v>
      </c>
      <c r="B4" s="64"/>
      <c r="C4" s="64"/>
      <c r="D4" s="64"/>
      <c r="E4" s="64"/>
      <c r="F4" s="64"/>
      <c r="G4" s="65"/>
      <c r="H4" s="66"/>
      <c r="I4" s="66"/>
      <c r="J4" s="1"/>
      <c r="K4" s="1"/>
      <c r="L4" s="64"/>
      <c r="M4" s="64"/>
      <c r="N4" s="64"/>
      <c r="O4" s="64"/>
      <c r="P4" s="1"/>
      <c r="Q4" s="67"/>
      <c r="R4" s="23" t="s">
        <v>16</v>
      </c>
      <c r="S4" s="68"/>
      <c r="T4" s="68"/>
      <c r="U4" s="68"/>
      <c r="V4" s="69"/>
      <c r="W4" s="70"/>
      <c r="X4" s="25"/>
    </row>
    <row r="5" spans="1:26" ht="34.5" customHeight="1">
      <c r="A5" s="23" t="s">
        <v>17</v>
      </c>
      <c r="B5" s="1"/>
      <c r="C5" s="1"/>
      <c r="D5" s="1"/>
      <c r="E5" s="1"/>
      <c r="F5" s="1"/>
      <c r="G5" s="1"/>
      <c r="H5" s="2"/>
      <c r="I5" s="2"/>
      <c r="J5" s="1"/>
      <c r="K5" s="1"/>
      <c r="L5" s="1"/>
      <c r="M5" s="1"/>
      <c r="N5" s="1"/>
      <c r="O5" s="1"/>
      <c r="P5" s="1">
        <v>42000</v>
      </c>
      <c r="Q5" s="3">
        <v>38000</v>
      </c>
      <c r="R5" s="23" t="s">
        <v>17</v>
      </c>
      <c r="S5" s="1"/>
      <c r="T5" s="1"/>
      <c r="U5" s="1"/>
      <c r="V5" s="1"/>
      <c r="W5" s="4"/>
      <c r="X5" s="25">
        <f>SUM(P5:W5)</f>
        <v>80000</v>
      </c>
    </row>
    <row r="6" spans="1:26" ht="54" customHeight="1">
      <c r="A6" s="23" t="s">
        <v>60</v>
      </c>
      <c r="B6" s="1">
        <v>175000</v>
      </c>
      <c r="C6" s="1"/>
      <c r="D6" s="1"/>
      <c r="E6" s="1"/>
      <c r="F6" s="1"/>
      <c r="G6" s="1"/>
      <c r="H6" s="2"/>
      <c r="I6" s="2"/>
      <c r="J6" s="1"/>
      <c r="K6" s="1"/>
      <c r="L6" s="1">
        <f>265000</f>
        <v>265000</v>
      </c>
      <c r="M6" s="1"/>
      <c r="N6" s="1">
        <f>5000</f>
        <v>5000</v>
      </c>
      <c r="O6" s="1"/>
      <c r="P6" s="1"/>
      <c r="Q6" s="3"/>
      <c r="R6" s="23" t="s">
        <v>60</v>
      </c>
      <c r="S6" s="1">
        <f>50000+5336+10000-468</f>
        <v>64868</v>
      </c>
      <c r="T6" s="1">
        <v>30000</v>
      </c>
      <c r="U6" s="1"/>
      <c r="V6" s="1"/>
      <c r="W6" s="4"/>
      <c r="X6" s="25">
        <f>SUM(B6:W6)</f>
        <v>539868</v>
      </c>
      <c r="Z6" s="8" t="s">
        <v>37</v>
      </c>
    </row>
    <row r="7" spans="1:26" ht="40.5" customHeight="1">
      <c r="A7" s="23" t="s">
        <v>61</v>
      </c>
      <c r="B7" s="1"/>
      <c r="C7" s="1"/>
      <c r="D7" s="1"/>
      <c r="E7" s="1"/>
      <c r="F7" s="1"/>
      <c r="G7" s="1"/>
      <c r="H7" s="2"/>
      <c r="I7" s="2"/>
      <c r="J7" s="1"/>
      <c r="K7" s="1"/>
      <c r="L7" s="1"/>
      <c r="M7" s="1"/>
      <c r="N7" s="1">
        <v>21000</v>
      </c>
      <c r="O7" s="1">
        <f>6500</f>
        <v>6500</v>
      </c>
      <c r="P7" s="5"/>
      <c r="Q7" s="3"/>
      <c r="R7" s="23" t="s">
        <v>61</v>
      </c>
      <c r="S7" s="1">
        <f>60000-7000</f>
        <v>53000</v>
      </c>
      <c r="T7" s="1">
        <f>5500</f>
        <v>5500</v>
      </c>
      <c r="U7" s="1"/>
      <c r="V7" s="1"/>
      <c r="W7" s="4"/>
      <c r="X7" s="25">
        <f>SUM(B7:W7)</f>
        <v>86000</v>
      </c>
    </row>
    <row r="8" spans="1:26" ht="46.5" customHeight="1">
      <c r="A8" s="23" t="s">
        <v>62</v>
      </c>
      <c r="B8" s="1"/>
      <c r="C8" s="1"/>
      <c r="D8" s="1"/>
      <c r="E8" s="1"/>
      <c r="F8" s="1"/>
      <c r="G8" s="1"/>
      <c r="H8" s="2"/>
      <c r="I8" s="2"/>
      <c r="J8" s="1"/>
      <c r="K8" s="1"/>
      <c r="L8" s="1"/>
      <c r="M8" s="1"/>
      <c r="N8" s="1">
        <v>2000</v>
      </c>
      <c r="O8" s="1"/>
      <c r="P8" s="5"/>
      <c r="Q8" s="3"/>
      <c r="R8" s="23" t="s">
        <v>62</v>
      </c>
      <c r="S8" s="1">
        <f>30000</f>
        <v>30000</v>
      </c>
      <c r="T8" s="1"/>
      <c r="U8" s="1"/>
      <c r="V8" s="1"/>
      <c r="W8" s="4"/>
      <c r="X8" s="25">
        <f>SUM(I8:W8)</f>
        <v>32000</v>
      </c>
    </row>
    <row r="9" spans="1:26" ht="46.5" customHeight="1">
      <c r="A9" s="23" t="s">
        <v>58</v>
      </c>
      <c r="B9" s="1"/>
      <c r="C9" s="1"/>
      <c r="D9" s="1"/>
      <c r="E9" s="1"/>
      <c r="F9" s="1"/>
      <c r="G9" s="1"/>
      <c r="H9" s="2"/>
      <c r="I9" s="2"/>
      <c r="J9" s="1">
        <f>16800-2500</f>
        <v>14300</v>
      </c>
      <c r="K9" s="1"/>
      <c r="L9" s="1"/>
      <c r="M9" s="1"/>
      <c r="N9" s="1"/>
      <c r="O9" s="1"/>
      <c r="P9" s="5"/>
      <c r="Q9" s="3"/>
      <c r="R9" s="23" t="s">
        <v>58</v>
      </c>
      <c r="S9" s="1"/>
      <c r="T9" s="1"/>
      <c r="U9" s="1"/>
      <c r="V9" s="1"/>
      <c r="W9" s="4"/>
      <c r="X9" s="25">
        <f>SUM(F9:W9)</f>
        <v>14300</v>
      </c>
    </row>
    <row r="10" spans="1:26" ht="48" customHeight="1">
      <c r="A10" s="23" t="s">
        <v>63</v>
      </c>
      <c r="B10" s="1">
        <f>20000</f>
        <v>20000</v>
      </c>
      <c r="C10" s="1"/>
      <c r="D10" s="1"/>
      <c r="E10" s="1"/>
      <c r="F10" s="1"/>
      <c r="G10" s="1"/>
      <c r="H10" s="2"/>
      <c r="I10" s="2"/>
      <c r="J10" s="1"/>
      <c r="K10" s="1"/>
      <c r="L10" s="1"/>
      <c r="M10" s="1"/>
      <c r="N10" s="1"/>
      <c r="O10" s="1"/>
      <c r="P10" s="5"/>
      <c r="Q10" s="3"/>
      <c r="R10" s="23" t="s">
        <v>63</v>
      </c>
      <c r="S10" s="1"/>
      <c r="T10" s="1"/>
      <c r="U10" s="1"/>
      <c r="V10" s="1"/>
      <c r="W10" s="4"/>
      <c r="X10" s="25">
        <f>B10</f>
        <v>20000</v>
      </c>
    </row>
    <row r="11" spans="1:26" ht="64.5" customHeight="1">
      <c r="A11" s="23" t="s">
        <v>64</v>
      </c>
      <c r="B11" s="1"/>
      <c r="C11" s="1"/>
      <c r="D11" s="1"/>
      <c r="E11" s="1"/>
      <c r="F11" s="1"/>
      <c r="G11" s="1"/>
      <c r="H11" s="2"/>
      <c r="I11" s="2"/>
      <c r="J11" s="1"/>
      <c r="K11" s="1"/>
      <c r="L11" s="1"/>
      <c r="M11" s="1"/>
      <c r="N11" s="1"/>
      <c r="O11" s="1"/>
      <c r="P11" s="5"/>
      <c r="Q11" s="3"/>
      <c r="R11" s="23" t="s">
        <v>64</v>
      </c>
      <c r="S11" s="1"/>
      <c r="T11" s="1">
        <v>20000</v>
      </c>
      <c r="U11" s="1"/>
      <c r="V11" s="1"/>
      <c r="W11" s="4"/>
      <c r="X11" s="25">
        <f>SUM(B11:W11)</f>
        <v>20000</v>
      </c>
    </row>
    <row r="12" spans="1:26" ht="34.5" customHeight="1">
      <c r="A12" s="23" t="s">
        <v>18</v>
      </c>
      <c r="B12" s="1"/>
      <c r="C12" s="1"/>
      <c r="D12" s="1"/>
      <c r="E12" s="1"/>
      <c r="F12" s="1"/>
      <c r="G12" s="1"/>
      <c r="H12" s="2"/>
      <c r="I12" s="2"/>
      <c r="J12" s="1"/>
      <c r="K12" s="1"/>
      <c r="L12" s="1"/>
      <c r="M12" s="1"/>
      <c r="N12" s="1">
        <f>1000</f>
        <v>1000</v>
      </c>
      <c r="O12" s="1"/>
      <c r="P12" s="5"/>
      <c r="Q12" s="3"/>
      <c r="R12" s="23" t="s">
        <v>18</v>
      </c>
      <c r="S12" s="1">
        <f>3000</f>
        <v>3000</v>
      </c>
      <c r="T12" s="1"/>
      <c r="U12" s="1"/>
      <c r="V12" s="1"/>
      <c r="W12" s="4"/>
      <c r="X12" s="25">
        <f>SUM(B12:W12)</f>
        <v>4000</v>
      </c>
    </row>
    <row r="13" spans="1:26" ht="34.5" customHeight="1">
      <c r="A13" s="23" t="s">
        <v>51</v>
      </c>
      <c r="B13" s="1"/>
      <c r="C13" s="1"/>
      <c r="D13" s="1"/>
      <c r="E13" s="1"/>
      <c r="F13" s="1"/>
      <c r="G13" s="1"/>
      <c r="H13" s="2"/>
      <c r="I13" s="2"/>
      <c r="J13" s="1"/>
      <c r="K13" s="1"/>
      <c r="L13" s="1">
        <f>3000+8000</f>
        <v>11000</v>
      </c>
      <c r="M13" s="1"/>
      <c r="N13" s="1"/>
      <c r="O13" s="1"/>
      <c r="P13" s="5"/>
      <c r="Q13" s="3"/>
      <c r="R13" s="23" t="s">
        <v>51</v>
      </c>
      <c r="S13" s="1"/>
      <c r="T13" s="1"/>
      <c r="U13" s="1"/>
      <c r="V13" s="1"/>
      <c r="W13" s="4"/>
      <c r="X13" s="25">
        <f>SUM(B13:W13)</f>
        <v>11000</v>
      </c>
      <c r="Z13" s="8" t="s">
        <v>52</v>
      </c>
    </row>
    <row r="14" spans="1:26" ht="42" customHeight="1">
      <c r="A14" s="23" t="s">
        <v>70</v>
      </c>
      <c r="B14" s="1"/>
      <c r="C14" s="1"/>
      <c r="D14" s="1"/>
      <c r="E14" s="1"/>
      <c r="F14" s="1"/>
      <c r="G14" s="1"/>
      <c r="H14" s="2"/>
      <c r="I14" s="2"/>
      <c r="J14" s="1"/>
      <c r="K14" s="1"/>
      <c r="L14" s="1"/>
      <c r="M14" s="1"/>
      <c r="N14" s="1">
        <f>9000</f>
        <v>9000</v>
      </c>
      <c r="O14" s="1"/>
      <c r="P14" s="5"/>
      <c r="Q14" s="3"/>
      <c r="R14" s="23" t="s">
        <v>70</v>
      </c>
      <c r="S14" s="1">
        <f>70000</f>
        <v>70000</v>
      </c>
      <c r="T14" s="1">
        <f>30000</f>
        <v>30000</v>
      </c>
      <c r="U14" s="1"/>
      <c r="V14" s="1"/>
      <c r="W14" s="4"/>
      <c r="X14" s="25">
        <f>SUM(D14:W14)</f>
        <v>109000</v>
      </c>
    </row>
    <row r="15" spans="1:26" ht="34.5" customHeight="1">
      <c r="A15" s="23" t="s">
        <v>19</v>
      </c>
      <c r="B15" s="1"/>
      <c r="C15" s="1"/>
      <c r="D15" s="1"/>
      <c r="E15" s="1"/>
      <c r="F15" s="1"/>
      <c r="G15" s="1"/>
      <c r="H15" s="2"/>
      <c r="I15" s="2"/>
      <c r="J15" s="1"/>
      <c r="K15" s="1"/>
      <c r="L15" s="1">
        <f>8000</f>
        <v>8000</v>
      </c>
      <c r="M15" s="1"/>
      <c r="N15" s="1"/>
      <c r="O15" s="1"/>
      <c r="P15" s="5"/>
      <c r="Q15" s="3"/>
      <c r="R15" s="23" t="s">
        <v>19</v>
      </c>
      <c r="S15" s="1"/>
      <c r="T15" s="1"/>
      <c r="U15" s="1"/>
      <c r="V15" s="1"/>
      <c r="W15" s="4"/>
      <c r="X15" s="25">
        <f>SUM(J15:W15)</f>
        <v>8000</v>
      </c>
    </row>
    <row r="16" spans="1:26" ht="51.75" customHeight="1">
      <c r="A16" s="23" t="s">
        <v>20</v>
      </c>
      <c r="B16" s="1"/>
      <c r="C16" s="1"/>
      <c r="D16" s="1"/>
      <c r="E16" s="1"/>
      <c r="F16" s="1"/>
      <c r="G16" s="1"/>
      <c r="H16" s="2"/>
      <c r="I16" s="2"/>
      <c r="J16" s="1"/>
      <c r="K16" s="1"/>
      <c r="L16" s="1"/>
      <c r="M16" s="1"/>
      <c r="N16" s="1"/>
      <c r="O16" s="1"/>
      <c r="P16" s="5"/>
      <c r="Q16" s="3"/>
      <c r="R16" s="23" t="s">
        <v>20</v>
      </c>
      <c r="S16" s="1">
        <v>110000</v>
      </c>
      <c r="T16" s="1">
        <v>30000</v>
      </c>
      <c r="U16" s="1"/>
      <c r="V16" s="1"/>
      <c r="W16" s="4"/>
      <c r="X16" s="25">
        <f>SUM(B16:W16)</f>
        <v>140000</v>
      </c>
      <c r="Z16" s="8" t="s">
        <v>56</v>
      </c>
    </row>
    <row r="17" spans="1:26" ht="57" customHeight="1">
      <c r="A17" s="23" t="s">
        <v>21</v>
      </c>
      <c r="B17" s="1"/>
      <c r="C17" s="1"/>
      <c r="D17" s="1"/>
      <c r="E17" s="1"/>
      <c r="F17" s="1"/>
      <c r="G17" s="1"/>
      <c r="H17" s="2"/>
      <c r="I17" s="2"/>
      <c r="J17" s="1">
        <f>7500</f>
        <v>7500</v>
      </c>
      <c r="K17" s="1"/>
      <c r="L17" s="1"/>
      <c r="M17" s="1"/>
      <c r="N17" s="1">
        <f>2000</f>
        <v>2000</v>
      </c>
      <c r="O17" s="1"/>
      <c r="P17" s="5"/>
      <c r="Q17" s="3"/>
      <c r="R17" s="23" t="s">
        <v>21</v>
      </c>
      <c r="S17" s="1">
        <v>50000</v>
      </c>
      <c r="T17" s="1">
        <v>30000</v>
      </c>
      <c r="U17" s="1"/>
      <c r="V17" s="1"/>
      <c r="W17" s="4"/>
      <c r="X17" s="25">
        <f>SUM(I17:W17)</f>
        <v>89500</v>
      </c>
    </row>
    <row r="18" spans="1:26" ht="44.25" customHeight="1">
      <c r="A18" s="23" t="s">
        <v>22</v>
      </c>
      <c r="B18" s="1"/>
      <c r="C18" s="1"/>
      <c r="D18" s="1">
        <f>2500</f>
        <v>2500</v>
      </c>
      <c r="E18" s="1"/>
      <c r="F18" s="1"/>
      <c r="G18" s="1"/>
      <c r="H18" s="39"/>
      <c r="I18" s="2"/>
      <c r="J18" s="1"/>
      <c r="K18" s="1"/>
      <c r="L18" s="1"/>
      <c r="M18" s="1"/>
      <c r="N18" s="1"/>
      <c r="O18" s="1"/>
      <c r="P18" s="5"/>
      <c r="Q18" s="3"/>
      <c r="R18" s="23" t="s">
        <v>22</v>
      </c>
      <c r="S18" s="1"/>
      <c r="T18" s="1"/>
      <c r="U18" s="1"/>
      <c r="V18" s="1"/>
      <c r="W18" s="4"/>
      <c r="X18" s="25">
        <f>SUM(D18:W18)</f>
        <v>2500</v>
      </c>
    </row>
    <row r="19" spans="1:26" ht="47.25" customHeight="1">
      <c r="A19" s="23" t="s">
        <v>23</v>
      </c>
      <c r="B19" s="1"/>
      <c r="C19" s="1"/>
      <c r="D19" s="1"/>
      <c r="E19" s="1"/>
      <c r="F19" s="1"/>
      <c r="G19" s="1"/>
      <c r="H19" s="39"/>
      <c r="I19" s="2"/>
      <c r="J19" s="1"/>
      <c r="K19" s="1"/>
      <c r="L19" s="1"/>
      <c r="M19" s="1">
        <v>21000</v>
      </c>
      <c r="N19" s="1"/>
      <c r="O19" s="1"/>
      <c r="P19" s="5"/>
      <c r="Q19" s="3"/>
      <c r="R19" s="23" t="s">
        <v>23</v>
      </c>
      <c r="S19" s="1"/>
      <c r="T19" s="1"/>
      <c r="U19" s="1"/>
      <c r="V19" s="1"/>
      <c r="W19" s="4"/>
      <c r="X19" s="25">
        <f>SUM(D19:W19)</f>
        <v>21000</v>
      </c>
    </row>
    <row r="20" spans="1:26" ht="63.75" customHeight="1">
      <c r="A20" s="23" t="s">
        <v>42</v>
      </c>
      <c r="B20" s="1"/>
      <c r="C20" s="1"/>
      <c r="D20" s="1">
        <f>72000</f>
        <v>72000</v>
      </c>
      <c r="E20" s="1"/>
      <c r="F20" s="1"/>
      <c r="G20" s="1"/>
      <c r="H20" s="39"/>
      <c r="I20" s="2"/>
      <c r="J20" s="1"/>
      <c r="K20" s="1"/>
      <c r="L20" s="1"/>
      <c r="M20" s="1"/>
      <c r="N20" s="1"/>
      <c r="O20" s="1"/>
      <c r="P20" s="5"/>
      <c r="Q20" s="3"/>
      <c r="R20" s="23" t="s">
        <v>42</v>
      </c>
      <c r="S20" s="1"/>
      <c r="T20" s="1"/>
      <c r="U20" s="1"/>
      <c r="V20" s="1"/>
      <c r="W20" s="4"/>
      <c r="X20" s="25">
        <f>SUM(B20:W20)</f>
        <v>72000</v>
      </c>
      <c r="Z20" s="8" t="s">
        <v>43</v>
      </c>
    </row>
    <row r="21" spans="1:26" ht="54" customHeight="1">
      <c r="A21" s="23" t="s">
        <v>24</v>
      </c>
      <c r="B21" s="1"/>
      <c r="C21" s="1"/>
      <c r="D21" s="1"/>
      <c r="E21" s="1"/>
      <c r="F21" s="1"/>
      <c r="G21" s="1"/>
      <c r="H21" s="42"/>
      <c r="I21" s="2"/>
      <c r="J21" s="1"/>
      <c r="K21" s="1"/>
      <c r="L21" s="1"/>
      <c r="M21" s="1"/>
      <c r="N21" s="1"/>
      <c r="O21" s="1"/>
      <c r="P21" s="5"/>
      <c r="Q21" s="3"/>
      <c r="R21" s="23" t="s">
        <v>24</v>
      </c>
      <c r="S21" s="1"/>
      <c r="T21" s="1"/>
      <c r="U21" s="1"/>
      <c r="V21" s="1"/>
      <c r="W21" s="4">
        <f>4000</f>
        <v>4000</v>
      </c>
      <c r="X21" s="25">
        <f>W21</f>
        <v>4000</v>
      </c>
      <c r="Z21" s="8" t="s">
        <v>47</v>
      </c>
    </row>
    <row r="22" spans="1:26" ht="60.75" customHeight="1">
      <c r="A22" s="23" t="s">
        <v>65</v>
      </c>
      <c r="B22" s="1"/>
      <c r="C22" s="1"/>
      <c r="D22" s="1"/>
      <c r="E22" s="1"/>
      <c r="F22" s="1"/>
      <c r="G22" s="1"/>
      <c r="H22" s="42"/>
      <c r="I22" s="2"/>
      <c r="J22" s="1"/>
      <c r="K22" s="1"/>
      <c r="L22" s="1"/>
      <c r="M22" s="1"/>
      <c r="N22" s="1"/>
      <c r="O22" s="1"/>
      <c r="P22" s="5"/>
      <c r="Q22" s="3"/>
      <c r="R22" s="23" t="s">
        <v>65</v>
      </c>
      <c r="S22" s="1">
        <f>37000</f>
        <v>37000</v>
      </c>
      <c r="T22" s="1"/>
      <c r="U22" s="1"/>
      <c r="V22" s="1"/>
      <c r="W22" s="4"/>
      <c r="X22" s="25">
        <f t="shared" ref="X22:X27" si="0">SUM(B22:W22)</f>
        <v>37000</v>
      </c>
      <c r="Z22" s="8" t="s">
        <v>46</v>
      </c>
    </row>
    <row r="23" spans="1:26" ht="61.5" customHeight="1">
      <c r="A23" s="23" t="s">
        <v>66</v>
      </c>
      <c r="B23" s="7"/>
      <c r="C23" s="7"/>
      <c r="D23" s="1">
        <f>142000+50000</f>
        <v>192000</v>
      </c>
      <c r="E23" s="1">
        <v>30000</v>
      </c>
      <c r="F23" s="1"/>
      <c r="G23" s="1"/>
      <c r="H23" s="42"/>
      <c r="I23" s="2"/>
      <c r="J23" s="1"/>
      <c r="K23" s="1"/>
      <c r="L23" s="1"/>
      <c r="M23" s="1"/>
      <c r="N23" s="1"/>
      <c r="O23" s="1"/>
      <c r="P23" s="5"/>
      <c r="Q23" s="3"/>
      <c r="R23" s="23" t="s">
        <v>66</v>
      </c>
      <c r="S23" s="1"/>
      <c r="T23" s="1"/>
      <c r="U23" s="1"/>
      <c r="V23" s="1"/>
      <c r="W23" s="4"/>
      <c r="X23" s="25">
        <f t="shared" si="0"/>
        <v>222000</v>
      </c>
      <c r="Z23" s="8" t="s">
        <v>44</v>
      </c>
    </row>
    <row r="24" spans="1:26" ht="68.25" customHeight="1">
      <c r="A24" s="23" t="s">
        <v>67</v>
      </c>
      <c r="B24" s="1">
        <v>5000</v>
      </c>
      <c r="C24" s="1"/>
      <c r="D24" s="1"/>
      <c r="E24" s="1"/>
      <c r="F24" s="1"/>
      <c r="G24" s="1"/>
      <c r="H24" s="42"/>
      <c r="I24" s="2"/>
      <c r="J24" s="1"/>
      <c r="K24" s="1"/>
      <c r="L24" s="1"/>
      <c r="M24" s="1"/>
      <c r="N24" s="1"/>
      <c r="O24" s="1"/>
      <c r="P24" s="5"/>
      <c r="Q24" s="3"/>
      <c r="R24" s="23" t="s">
        <v>67</v>
      </c>
      <c r="S24" s="1"/>
      <c r="T24" s="1"/>
      <c r="U24" s="1"/>
      <c r="V24" s="1"/>
      <c r="W24" s="4"/>
      <c r="X24" s="25">
        <f t="shared" si="0"/>
        <v>5000</v>
      </c>
      <c r="Z24" s="8" t="s">
        <v>45</v>
      </c>
    </row>
    <row r="25" spans="1:26" ht="65.25" customHeight="1">
      <c r="A25" s="23" t="s">
        <v>68</v>
      </c>
      <c r="B25" s="1">
        <f>150000</f>
        <v>150000</v>
      </c>
      <c r="C25" s="1"/>
      <c r="D25" s="1"/>
      <c r="E25" s="1"/>
      <c r="F25" s="1">
        <v>5000</v>
      </c>
      <c r="G25" s="1"/>
      <c r="H25" s="42">
        <v>60000</v>
      </c>
      <c r="I25" s="2">
        <v>10000</v>
      </c>
      <c r="J25" s="1"/>
      <c r="K25" s="1"/>
      <c r="L25" s="1">
        <v>55000</v>
      </c>
      <c r="M25" s="1"/>
      <c r="N25" s="1"/>
      <c r="O25" s="1"/>
      <c r="P25" s="5"/>
      <c r="Q25" s="3"/>
      <c r="R25" s="23" t="s">
        <v>68</v>
      </c>
      <c r="S25" s="1"/>
      <c r="T25" s="1"/>
      <c r="U25" s="1"/>
      <c r="V25" s="1"/>
      <c r="W25" s="4"/>
      <c r="X25" s="25">
        <f t="shared" si="0"/>
        <v>280000</v>
      </c>
      <c r="Y25" t="s">
        <v>38</v>
      </c>
      <c r="Z25" s="8" t="s">
        <v>39</v>
      </c>
    </row>
    <row r="26" spans="1:26" ht="56.25">
      <c r="A26" s="23" t="s">
        <v>69</v>
      </c>
      <c r="B26" s="1"/>
      <c r="C26" s="1"/>
      <c r="D26" s="1"/>
      <c r="E26" s="1"/>
      <c r="F26" s="1"/>
      <c r="G26" s="6"/>
      <c r="H26" s="42"/>
      <c r="I26" s="2"/>
      <c r="J26" s="1"/>
      <c r="K26" s="1"/>
      <c r="L26" s="1"/>
      <c r="M26" s="1"/>
      <c r="N26" s="1"/>
      <c r="O26" s="1"/>
      <c r="P26" s="5"/>
      <c r="Q26" s="3"/>
      <c r="R26" s="23" t="s">
        <v>69</v>
      </c>
      <c r="S26" s="1"/>
      <c r="T26" s="1"/>
      <c r="U26" s="1"/>
      <c r="V26" s="1"/>
      <c r="W26" s="4">
        <f>550000+12000</f>
        <v>562000</v>
      </c>
      <c r="X26" s="25">
        <f t="shared" si="0"/>
        <v>562000</v>
      </c>
    </row>
    <row r="27" spans="1:26" ht="64.5" customHeight="1">
      <c r="A27" s="23" t="s">
        <v>25</v>
      </c>
      <c r="B27" s="1">
        <f>40000</f>
        <v>40000</v>
      </c>
      <c r="C27" s="1">
        <f>50000</f>
        <v>50000</v>
      </c>
      <c r="D27" s="1"/>
      <c r="E27" s="1"/>
      <c r="F27" s="1"/>
      <c r="G27" s="1"/>
      <c r="H27" s="42"/>
      <c r="I27" s="2"/>
      <c r="J27" s="1"/>
      <c r="K27" s="1"/>
      <c r="L27" s="1"/>
      <c r="M27" s="1"/>
      <c r="N27" s="1"/>
      <c r="O27" s="1"/>
      <c r="P27" s="5"/>
      <c r="Q27" s="3"/>
      <c r="R27" s="23" t="s">
        <v>25</v>
      </c>
      <c r="S27" s="1"/>
      <c r="T27" s="1"/>
      <c r="U27" s="1"/>
      <c r="V27" s="1"/>
      <c r="W27" s="4"/>
      <c r="X27" s="25">
        <f t="shared" si="0"/>
        <v>90000</v>
      </c>
      <c r="Z27" s="8" t="s">
        <v>49</v>
      </c>
    </row>
    <row r="28" spans="1:26" ht="43.5" customHeight="1">
      <c r="A28" s="23" t="s">
        <v>26</v>
      </c>
      <c r="B28" s="7"/>
      <c r="C28" s="7"/>
      <c r="D28" s="7"/>
      <c r="E28" s="7"/>
      <c r="F28" s="7"/>
      <c r="G28" s="7"/>
      <c r="H28" s="43">
        <f>15000</f>
        <v>15000</v>
      </c>
      <c r="I28" s="44"/>
      <c r="J28" s="54"/>
      <c r="K28" s="54"/>
      <c r="L28" s="7"/>
      <c r="M28" s="7"/>
      <c r="N28" s="7"/>
      <c r="O28" s="7"/>
      <c r="P28" s="46"/>
      <c r="Q28" s="45"/>
      <c r="R28" s="23" t="s">
        <v>26</v>
      </c>
      <c r="S28" s="7"/>
      <c r="T28" s="7"/>
      <c r="U28" s="7"/>
      <c r="V28" s="7"/>
      <c r="W28" s="7"/>
      <c r="X28" s="25">
        <f>SUM(B28:W28)</f>
        <v>15000</v>
      </c>
    </row>
    <row r="29" spans="1:26" ht="43.5" customHeight="1">
      <c r="A29" s="23" t="s">
        <v>57</v>
      </c>
      <c r="B29" s="7"/>
      <c r="C29" s="7"/>
      <c r="D29" s="7"/>
      <c r="E29" s="7"/>
      <c r="F29" s="7"/>
      <c r="G29" s="7"/>
      <c r="H29" s="50"/>
      <c r="I29" s="51"/>
      <c r="J29" s="54"/>
      <c r="K29" s="54"/>
      <c r="L29" s="53">
        <v>15000</v>
      </c>
      <c r="M29" s="7"/>
      <c r="N29" s="7"/>
      <c r="O29" s="7"/>
      <c r="P29" s="46"/>
      <c r="Q29" s="45"/>
      <c r="R29" s="23" t="s">
        <v>57</v>
      </c>
      <c r="S29" s="7"/>
      <c r="T29" s="7"/>
      <c r="U29" s="7"/>
      <c r="V29" s="7"/>
      <c r="W29" s="52"/>
      <c r="X29" s="25">
        <f>SUM(B29:W29)</f>
        <v>15000</v>
      </c>
    </row>
    <row r="30" spans="1:26" ht="49.5" customHeight="1">
      <c r="A30" s="23" t="s">
        <v>27</v>
      </c>
      <c r="B30" s="47"/>
      <c r="C30" s="47"/>
      <c r="D30" s="1"/>
      <c r="E30" s="1"/>
      <c r="F30" s="1"/>
      <c r="G30" s="6"/>
      <c r="H30" s="42"/>
      <c r="I30" s="2"/>
      <c r="J30" s="1"/>
      <c r="K30" s="1"/>
      <c r="L30" s="1">
        <v>1000</v>
      </c>
      <c r="M30" s="1"/>
      <c r="N30" s="1"/>
      <c r="O30" s="1"/>
      <c r="P30" s="5"/>
      <c r="Q30" s="3"/>
      <c r="R30" s="23" t="s">
        <v>27</v>
      </c>
      <c r="S30" s="1"/>
      <c r="T30" s="1"/>
      <c r="U30" s="1"/>
      <c r="V30" s="1"/>
      <c r="W30" s="4"/>
      <c r="X30" s="25">
        <f>SUM(H30:W30)</f>
        <v>1000</v>
      </c>
    </row>
    <row r="31" spans="1:26" ht="48" customHeight="1">
      <c r="A31" s="23" t="s">
        <v>28</v>
      </c>
      <c r="B31" s="1"/>
      <c r="C31" s="1"/>
      <c r="D31" s="1"/>
      <c r="E31" s="1"/>
      <c r="F31" s="1"/>
      <c r="G31" s="1"/>
      <c r="H31" s="42">
        <f>15000</f>
        <v>15000</v>
      </c>
      <c r="I31" s="2"/>
      <c r="J31" s="1"/>
      <c r="K31" s="1"/>
      <c r="L31" s="1">
        <v>4000</v>
      </c>
      <c r="M31" s="1"/>
      <c r="N31" s="1"/>
      <c r="O31" s="1"/>
      <c r="P31" s="5"/>
      <c r="Q31" s="3"/>
      <c r="R31" s="23" t="s">
        <v>28</v>
      </c>
      <c r="S31" s="1"/>
      <c r="T31" s="1"/>
      <c r="U31" s="1"/>
      <c r="V31" s="1"/>
      <c r="W31" s="4"/>
      <c r="X31" s="25">
        <f>SUM(H31:W31)</f>
        <v>19000</v>
      </c>
    </row>
    <row r="32" spans="1:26" ht="57" customHeight="1">
      <c r="A32" s="23" t="s">
        <v>29</v>
      </c>
      <c r="B32" s="1"/>
      <c r="C32" s="1"/>
      <c r="D32" s="1"/>
      <c r="E32" s="1"/>
      <c r="F32" s="1"/>
      <c r="G32" s="1"/>
      <c r="H32" s="42"/>
      <c r="I32" s="2"/>
      <c r="J32" s="1">
        <f>9000+10000+6000-5000+2500</f>
        <v>22500</v>
      </c>
      <c r="K32" s="1"/>
      <c r="L32" s="1">
        <f>13500</f>
        <v>13500</v>
      </c>
      <c r="M32" s="1"/>
      <c r="N32" s="1">
        <v>25000</v>
      </c>
      <c r="O32" s="1">
        <v>5000</v>
      </c>
      <c r="P32" s="5"/>
      <c r="Q32" s="3"/>
      <c r="R32" s="23" t="s">
        <v>29</v>
      </c>
      <c r="S32" s="1"/>
      <c r="T32" s="1"/>
      <c r="U32" s="1"/>
      <c r="V32" s="1"/>
      <c r="W32" s="4">
        <f>30000+10000+50000</f>
        <v>90000</v>
      </c>
      <c r="X32" s="25">
        <f>SUM(B32:W32)</f>
        <v>156000</v>
      </c>
      <c r="Z32" s="8" t="s">
        <v>48</v>
      </c>
    </row>
    <row r="33" spans="1:26" ht="57" customHeight="1">
      <c r="A33" s="23" t="s">
        <v>30</v>
      </c>
      <c r="B33" s="1"/>
      <c r="C33" s="1"/>
      <c r="D33" s="1"/>
      <c r="E33" s="1"/>
      <c r="F33" s="1"/>
      <c r="G33" s="1"/>
      <c r="H33" s="42"/>
      <c r="I33" s="2"/>
      <c r="J33" s="1">
        <f>12000+10000+3400-5000</f>
        <v>20400</v>
      </c>
      <c r="K33" s="1"/>
      <c r="L33" s="1">
        <f>5000</f>
        <v>5000</v>
      </c>
      <c r="M33" s="1"/>
      <c r="N33" s="1">
        <v>10000</v>
      </c>
      <c r="O33" s="1">
        <v>5000</v>
      </c>
      <c r="P33" s="5"/>
      <c r="Q33" s="3"/>
      <c r="R33" s="23" t="s">
        <v>30</v>
      </c>
      <c r="S33" s="1"/>
      <c r="T33" s="1"/>
      <c r="U33" s="1"/>
      <c r="V33" s="1"/>
      <c r="W33" s="4">
        <v>15000</v>
      </c>
      <c r="X33" s="25">
        <f>SUM(B33:W33)</f>
        <v>55400</v>
      </c>
    </row>
    <row r="34" spans="1:26" ht="52.5" customHeight="1">
      <c r="A34" s="23" t="s">
        <v>31</v>
      </c>
      <c r="B34" s="1"/>
      <c r="C34" s="1"/>
      <c r="D34" s="1"/>
      <c r="E34" s="1"/>
      <c r="F34" s="1"/>
      <c r="G34" s="1"/>
      <c r="H34" s="42"/>
      <c r="I34" s="2"/>
      <c r="J34" s="1"/>
      <c r="K34" s="1"/>
      <c r="L34" s="1"/>
      <c r="M34" s="1"/>
      <c r="N34" s="1"/>
      <c r="O34" s="1"/>
      <c r="P34" s="5"/>
      <c r="Q34" s="3"/>
      <c r="R34" s="23" t="s">
        <v>31</v>
      </c>
      <c r="S34" s="1"/>
      <c r="T34" s="1"/>
      <c r="U34" s="1"/>
      <c r="V34" s="1">
        <v>30000</v>
      </c>
      <c r="W34" s="4"/>
      <c r="X34" s="25">
        <f>SUM(V34:W34)</f>
        <v>30000</v>
      </c>
    </row>
    <row r="35" spans="1:26" ht="48" customHeight="1">
      <c r="A35" s="23" t="s">
        <v>32</v>
      </c>
      <c r="B35" s="1"/>
      <c r="C35" s="1"/>
      <c r="D35" s="1"/>
      <c r="E35" s="1"/>
      <c r="F35" s="1"/>
      <c r="G35" s="1"/>
      <c r="H35" s="40"/>
      <c r="I35" s="2"/>
      <c r="J35" s="1"/>
      <c r="K35" s="1"/>
      <c r="L35" s="1"/>
      <c r="M35" s="1"/>
      <c r="N35" s="1"/>
      <c r="O35" s="1"/>
      <c r="P35" s="5"/>
      <c r="Q35" s="3"/>
      <c r="R35" s="23" t="s">
        <v>32</v>
      </c>
      <c r="S35" s="1"/>
      <c r="T35" s="1"/>
      <c r="U35" s="1"/>
      <c r="V35" s="1">
        <v>20000</v>
      </c>
      <c r="W35" s="4"/>
      <c r="X35" s="25">
        <f>V35</f>
        <v>20000</v>
      </c>
    </row>
    <row r="36" spans="1:26" ht="60" customHeight="1">
      <c r="A36" s="23" t="s">
        <v>50</v>
      </c>
      <c r="B36" s="1"/>
      <c r="C36" s="1"/>
      <c r="D36" s="1"/>
      <c r="E36" s="1"/>
      <c r="F36" s="1"/>
      <c r="G36" s="1"/>
      <c r="H36" s="41"/>
      <c r="I36" s="2"/>
      <c r="J36" s="1"/>
      <c r="K36" s="1"/>
      <c r="L36" s="1"/>
      <c r="M36" s="1"/>
      <c r="N36" s="1"/>
      <c r="O36" s="1"/>
      <c r="P36" s="5"/>
      <c r="Q36" s="3"/>
      <c r="R36" s="23" t="s">
        <v>50</v>
      </c>
      <c r="S36" s="1"/>
      <c r="T36" s="1"/>
      <c r="U36" s="1"/>
      <c r="V36" s="1">
        <v>10000</v>
      </c>
      <c r="W36" s="4"/>
      <c r="X36" s="25">
        <f>SUM(V36:W36)</f>
        <v>10000</v>
      </c>
    </row>
    <row r="37" spans="1:26" ht="48" customHeight="1">
      <c r="A37" s="23" t="s">
        <v>33</v>
      </c>
      <c r="B37" s="7"/>
      <c r="C37" s="7"/>
      <c r="D37" s="1"/>
      <c r="E37" s="1"/>
      <c r="F37" s="1"/>
      <c r="G37" s="1"/>
      <c r="H37" s="41"/>
      <c r="I37" s="2"/>
      <c r="J37" s="1"/>
      <c r="K37" s="1"/>
      <c r="L37" s="1"/>
      <c r="M37" s="1"/>
      <c r="N37" s="1"/>
      <c r="O37" s="1"/>
      <c r="P37" s="5"/>
      <c r="Q37" s="3"/>
      <c r="R37" s="23" t="s">
        <v>33</v>
      </c>
      <c r="S37" s="1">
        <v>1000</v>
      </c>
      <c r="T37" s="1"/>
      <c r="U37" s="1"/>
      <c r="V37" s="1"/>
      <c r="W37" s="4"/>
      <c r="X37" s="25">
        <f>SUM(B37:W37)</f>
        <v>1000</v>
      </c>
    </row>
    <row r="38" spans="1:26" ht="42" customHeight="1">
      <c r="A38" s="23" t="s">
        <v>34</v>
      </c>
      <c r="B38" s="1">
        <f>160000+30000+10000+45000+70000</f>
        <v>315000</v>
      </c>
      <c r="C38" s="1">
        <f>20000+100000</f>
        <v>120000</v>
      </c>
      <c r="D38" s="1"/>
      <c r="E38" s="1">
        <f>30000+20000</f>
        <v>50000</v>
      </c>
      <c r="F38" s="1"/>
      <c r="G38" s="1"/>
      <c r="H38" s="41">
        <f>55000</f>
        <v>55000</v>
      </c>
      <c r="I38" s="2">
        <v>12500</v>
      </c>
      <c r="J38" s="1">
        <f>18000+27000+10000+12000+800-9500</f>
        <v>58300</v>
      </c>
      <c r="K38" s="1">
        <f>19500</f>
        <v>19500</v>
      </c>
      <c r="L38" s="1">
        <f>19500+8000</f>
        <v>27500</v>
      </c>
      <c r="M38" s="1"/>
      <c r="N38" s="1">
        <f>45000</f>
        <v>45000</v>
      </c>
      <c r="O38" s="1"/>
      <c r="P38" s="1"/>
      <c r="Q38" s="3"/>
      <c r="R38" s="23" t="s">
        <v>34</v>
      </c>
      <c r="S38" s="1"/>
      <c r="T38" s="1"/>
      <c r="U38" s="1"/>
      <c r="V38" s="1"/>
      <c r="W38" s="4">
        <f>30000</f>
        <v>30000</v>
      </c>
      <c r="X38" s="25">
        <f>SUM(B38:W38)</f>
        <v>732800</v>
      </c>
      <c r="Y38" t="s">
        <v>41</v>
      </c>
      <c r="Z38" s="8" t="s">
        <v>40</v>
      </c>
    </row>
    <row r="39" spans="1:26" ht="39" customHeight="1">
      <c r="A39" s="23" t="s">
        <v>35</v>
      </c>
      <c r="B39" s="1"/>
      <c r="C39" s="1"/>
      <c r="D39" s="38"/>
      <c r="E39" s="38"/>
      <c r="F39" s="1"/>
      <c r="G39" s="1"/>
      <c r="H39" s="41"/>
      <c r="I39" s="2"/>
      <c r="J39" s="1">
        <f>7000</f>
        <v>7000</v>
      </c>
      <c r="K39" s="1"/>
      <c r="L39" s="1"/>
      <c r="M39" s="1"/>
      <c r="N39" s="1"/>
      <c r="O39" s="1"/>
      <c r="P39" s="1"/>
      <c r="Q39" s="3"/>
      <c r="R39" s="23" t="s">
        <v>35</v>
      </c>
      <c r="S39" s="2"/>
      <c r="T39" s="2"/>
      <c r="U39" s="1"/>
      <c r="V39" s="1"/>
      <c r="W39" s="4"/>
      <c r="X39" s="25">
        <f>SUM(B39:W39)</f>
        <v>7000</v>
      </c>
    </row>
    <row r="40" spans="1:26" ht="54" customHeight="1">
      <c r="A40" s="23" t="s">
        <v>36</v>
      </c>
      <c r="B40" s="1"/>
      <c r="C40" s="1"/>
      <c r="D40" s="1"/>
      <c r="E40" s="1"/>
      <c r="F40" s="1"/>
      <c r="G40" s="1"/>
      <c r="H40" s="41"/>
      <c r="I40" s="2"/>
      <c r="J40" s="1"/>
      <c r="K40" s="1"/>
      <c r="L40" s="1"/>
      <c r="M40" s="1"/>
      <c r="N40" s="1"/>
      <c r="O40" s="1"/>
      <c r="P40" s="1"/>
      <c r="Q40" s="3"/>
      <c r="R40" s="23" t="s">
        <v>36</v>
      </c>
      <c r="S40" s="1"/>
      <c r="T40" s="1"/>
      <c r="U40" s="1">
        <v>50000</v>
      </c>
      <c r="V40" s="1"/>
      <c r="W40" s="4"/>
      <c r="X40" s="25">
        <f>SUM(B40:W40)</f>
        <v>50000</v>
      </c>
    </row>
    <row r="41" spans="1:26" ht="34.5" customHeight="1">
      <c r="A41" s="24" t="s">
        <v>15</v>
      </c>
      <c r="B41" s="71">
        <f>SUM(B5:B40)</f>
        <v>705000</v>
      </c>
      <c r="C41" s="72">
        <f>SUM(C4:C40)</f>
        <v>170000</v>
      </c>
      <c r="D41" s="71">
        <f>SUM(D5:D40)</f>
        <v>266500</v>
      </c>
      <c r="E41" s="72">
        <f>SUM(E4:E40)</f>
        <v>80000</v>
      </c>
      <c r="F41" s="71">
        <f>SUM(F5:F40)</f>
        <v>5000</v>
      </c>
      <c r="G41" s="71"/>
      <c r="H41" s="73">
        <f>SUM(H5:H40)</f>
        <v>145000</v>
      </c>
      <c r="I41" s="73">
        <f>SUM(I5:I40)</f>
        <v>22500</v>
      </c>
      <c r="J41" s="71">
        <f>SUM(J5:J40)</f>
        <v>130000</v>
      </c>
      <c r="K41" s="72">
        <f>SUM(K4:K40)</f>
        <v>19500</v>
      </c>
      <c r="L41" s="71">
        <f>SUM(L5:L40)</f>
        <v>405000</v>
      </c>
      <c r="M41" s="72">
        <f>SUM(M4:M40)</f>
        <v>21000</v>
      </c>
      <c r="N41" s="71">
        <f>SUM(N4:N40)</f>
        <v>120000</v>
      </c>
      <c r="O41" s="72">
        <f>SUM(O4:O40)</f>
        <v>16500</v>
      </c>
      <c r="P41" s="71">
        <f>SUM(P5:P40)</f>
        <v>42000</v>
      </c>
      <c r="Q41" s="74">
        <f>SUM(Q5:Q40)</f>
        <v>38000</v>
      </c>
      <c r="R41" s="24" t="s">
        <v>15</v>
      </c>
      <c r="S41" s="75">
        <f>SUM(S5:S40)</f>
        <v>418868</v>
      </c>
      <c r="T41" s="76">
        <f>SUM(T4:T40)</f>
        <v>145500</v>
      </c>
      <c r="U41" s="75">
        <f>SUM(U5:U40)</f>
        <v>50000</v>
      </c>
      <c r="V41" s="75">
        <f>SUM(V4:V40)</f>
        <v>60000</v>
      </c>
      <c r="W41" s="75">
        <f>SUM(W5:W40)</f>
        <v>701000</v>
      </c>
      <c r="X41" s="26">
        <f>SUM(X4:X40)</f>
        <v>3561368</v>
      </c>
    </row>
    <row r="44" spans="1:26">
      <c r="B44" s="33" t="s">
        <v>55</v>
      </c>
      <c r="C44" s="33"/>
      <c r="D44" s="32">
        <f>B41+D41+F41+H41+J41+L41+N41+P41+Q41+S41+U41+V41+W41</f>
        <v>3086368</v>
      </c>
      <c r="F44" s="57"/>
      <c r="G44" s="57"/>
      <c r="H44" s="57"/>
      <c r="I44" s="58">
        <f>F53-D44</f>
        <v>468</v>
      </c>
      <c r="J44" s="59"/>
      <c r="K44" s="57"/>
      <c r="L44" s="57"/>
    </row>
    <row r="45" spans="1:26">
      <c r="B45" s="34" t="s">
        <v>53</v>
      </c>
      <c r="C45" s="34"/>
      <c r="D45" s="34"/>
      <c r="F45" s="57"/>
      <c r="G45" s="57"/>
      <c r="H45" s="57"/>
      <c r="I45" s="57"/>
      <c r="J45" s="59"/>
      <c r="K45" s="57"/>
      <c r="L45" s="57"/>
    </row>
    <row r="46" spans="1:26">
      <c r="B46" s="35" t="s">
        <v>54</v>
      </c>
      <c r="C46" s="35"/>
      <c r="D46" s="35"/>
      <c r="F46" s="57"/>
      <c r="G46" s="58">
        <f>D44+D48</f>
        <v>3561368</v>
      </c>
      <c r="H46" s="57"/>
      <c r="I46" s="57"/>
      <c r="J46" s="59"/>
      <c r="K46" s="57"/>
      <c r="L46" s="57"/>
    </row>
    <row r="47" spans="1:26" ht="28.5">
      <c r="B47" s="36"/>
      <c r="C47" s="36"/>
      <c r="D47" s="36"/>
      <c r="E47" s="29"/>
      <c r="F47" s="57"/>
      <c r="G47" s="57"/>
      <c r="H47" s="57"/>
      <c r="I47" s="57"/>
      <c r="J47" s="60">
        <f>D44+D48+757000+843000+800000</f>
        <v>5961368</v>
      </c>
      <c r="K47" s="57"/>
      <c r="L47" s="57"/>
    </row>
    <row r="48" spans="1:26">
      <c r="B48" s="33" t="s">
        <v>13</v>
      </c>
      <c r="C48" s="33"/>
      <c r="D48" s="37">
        <f>C41+E41+I41+K41+M41+O41+T41</f>
        <v>475000</v>
      </c>
      <c r="E48" s="30"/>
      <c r="F48" s="57"/>
      <c r="G48" s="57"/>
      <c r="H48" s="57"/>
      <c r="I48" s="57"/>
      <c r="J48" s="59"/>
      <c r="K48" s="57"/>
      <c r="L48" s="57"/>
    </row>
    <row r="49" spans="2:26" ht="21">
      <c r="B49" s="34" t="s">
        <v>53</v>
      </c>
      <c r="C49" s="34"/>
      <c r="D49" s="34"/>
      <c r="E49" s="31"/>
      <c r="F49" s="57"/>
      <c r="G49" s="57"/>
      <c r="H49" s="57"/>
      <c r="I49" s="57"/>
      <c r="J49" s="57"/>
      <c r="K49" s="57"/>
      <c r="L49" s="57"/>
      <c r="Z49"/>
    </row>
    <row r="50" spans="2:26" ht="21">
      <c r="B50" s="35" t="s">
        <v>54</v>
      </c>
      <c r="C50" s="35"/>
      <c r="D50" s="35"/>
      <c r="F50" s="57"/>
      <c r="G50" s="57"/>
      <c r="H50" s="58"/>
      <c r="I50" s="57"/>
      <c r="J50" s="57"/>
      <c r="K50" s="57"/>
      <c r="L50" s="57"/>
      <c r="Z50"/>
    </row>
    <row r="51" spans="2:26">
      <c r="F51" s="57"/>
      <c r="G51" s="57"/>
      <c r="H51" s="57"/>
      <c r="I51" s="57"/>
      <c r="J51" s="59"/>
      <c r="K51" s="57"/>
      <c r="L51" s="57"/>
    </row>
    <row r="52" spans="2:26">
      <c r="F52" s="57"/>
      <c r="G52" s="57"/>
      <c r="H52" s="57"/>
      <c r="I52" s="57"/>
      <c r="J52" s="59"/>
      <c r="K52" s="57"/>
      <c r="L52" s="57"/>
    </row>
    <row r="53" spans="2:26">
      <c r="F53" s="62">
        <f>3086836</f>
        <v>3086836</v>
      </c>
      <c r="G53" s="57"/>
      <c r="H53" s="57"/>
      <c r="I53" s="57"/>
      <c r="J53" s="57"/>
      <c r="K53" s="57"/>
      <c r="L53" s="57"/>
      <c r="Z53"/>
    </row>
    <row r="54" spans="2:26" ht="21">
      <c r="D54" s="28"/>
      <c r="E54" s="28"/>
      <c r="F54" s="57"/>
      <c r="G54" s="57"/>
      <c r="H54" s="57"/>
      <c r="I54" s="57"/>
      <c r="J54" s="57"/>
      <c r="K54" s="57"/>
      <c r="L54" s="57"/>
      <c r="Z54"/>
    </row>
    <row r="55" spans="2:26">
      <c r="F55" s="57"/>
      <c r="G55" s="57"/>
      <c r="H55" s="57"/>
      <c r="I55" s="57"/>
      <c r="J55" s="59"/>
      <c r="K55" s="57"/>
      <c r="L55" s="57"/>
    </row>
    <row r="56" spans="2:26" ht="26.25">
      <c r="F56" s="63">
        <f>3561836</f>
        <v>3561836</v>
      </c>
      <c r="G56" s="57"/>
      <c r="H56" s="61">
        <f>475000</f>
        <v>475000</v>
      </c>
      <c r="I56" s="57"/>
      <c r="J56" s="57"/>
      <c r="K56" s="57"/>
      <c r="L56" s="57"/>
      <c r="Z56"/>
    </row>
    <row r="57" spans="2:26">
      <c r="F57" s="57"/>
      <c r="G57" s="57"/>
      <c r="H57" s="57"/>
      <c r="I57" s="57"/>
      <c r="J57" s="59"/>
      <c r="K57" s="57"/>
      <c r="L57" s="57"/>
    </row>
    <row r="58" spans="2:26">
      <c r="F58" s="57"/>
      <c r="G58" s="57"/>
      <c r="H58" s="57"/>
      <c r="I58" s="57"/>
      <c r="J58" s="59"/>
      <c r="K58" s="57"/>
      <c r="L58" s="57"/>
    </row>
    <row r="59" spans="2:26">
      <c r="F59" s="57"/>
      <c r="G59" s="57"/>
      <c r="H59" s="57"/>
      <c r="I59" s="57"/>
      <c r="J59" s="59"/>
      <c r="K59" s="57"/>
      <c r="L59" s="57"/>
    </row>
    <row r="60" spans="2:26">
      <c r="F60" s="57"/>
      <c r="G60" s="57"/>
      <c r="H60" s="57"/>
    </row>
    <row r="61" spans="2:26">
      <c r="F61" s="57"/>
      <c r="G61" s="57"/>
      <c r="H61" s="57"/>
    </row>
    <row r="62" spans="2:26" ht="15">
      <c r="D62" s="27"/>
      <c r="F62" s="57"/>
      <c r="G62" s="57"/>
      <c r="H62" s="57"/>
      <c r="J62"/>
      <c r="Z62"/>
    </row>
    <row r="63" spans="2:26">
      <c r="F63" s="57"/>
      <c r="G63" s="57"/>
      <c r="H63" s="57"/>
    </row>
    <row r="64" spans="2:26">
      <c r="F64" s="57"/>
      <c r="G64" s="57"/>
      <c r="H64" s="57"/>
    </row>
  </sheetData>
  <mergeCells count="2">
    <mergeCell ref="A1:X1"/>
    <mergeCell ref="X2:X3"/>
  </mergeCells>
  <pageMargins left="0.70866141732283472" right="0.70866141732283472" top="0.74803149606299213" bottom="0.74803149606299213" header="0.31496062992125984" footer="0.31496062992125984"/>
  <pageSetup scale="23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DCCD-D069</cp:lastModifiedBy>
  <cp:lastPrinted>2019-10-25T18:07:44Z</cp:lastPrinted>
  <dcterms:created xsi:type="dcterms:W3CDTF">2019-10-04T21:52:49Z</dcterms:created>
  <dcterms:modified xsi:type="dcterms:W3CDTF">2019-10-25T19:31:29Z</dcterms:modified>
</cp:coreProperties>
</file>