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-OTCA01\Documents\CONSEJO ACADEMICO\2019\SESION CUA-163-19\PRESUPUESTO_2020\"/>
    </mc:Choice>
  </mc:AlternateContent>
  <bookViews>
    <workbookView xWindow="0" yWindow="0" windowWidth="21600" windowHeight="10935" activeTab="2"/>
  </bookViews>
  <sheets>
    <sheet name="Techos uam" sheetId="1" r:id="rId1"/>
    <sheet name="techos unidad" sheetId="2" r:id="rId2"/>
    <sheet name="Partidas protegidas" sheetId="3" r:id="rId3"/>
    <sheet name="techos coordinaciones" sheetId="4" r:id="rId4"/>
    <sheet name="Divisiones" sheetId="5" r:id="rId5"/>
  </sheets>
  <calcPr calcId="162913"/>
</workbook>
</file>

<file path=xl/calcChain.xml><?xml version="1.0" encoding="utf-8"?>
<calcChain xmlns="http://schemas.openxmlformats.org/spreadsheetml/2006/main">
  <c r="I6" i="5" l="1"/>
  <c r="I7" i="5" s="1"/>
  <c r="H6" i="5"/>
  <c r="J6" i="5" s="1"/>
  <c r="F6" i="5"/>
  <c r="F7" i="5" s="1"/>
  <c r="E6" i="5"/>
  <c r="G6" i="5" s="1"/>
  <c r="B6" i="5"/>
  <c r="D6" i="5" s="1"/>
  <c r="J5" i="5"/>
  <c r="G5" i="5"/>
  <c r="C5" i="5"/>
  <c r="D5" i="5" s="1"/>
  <c r="B5" i="5"/>
  <c r="B4" i="5" s="1"/>
  <c r="J4" i="5"/>
  <c r="G4" i="5"/>
  <c r="C4" i="5"/>
  <c r="C7" i="5" s="1"/>
  <c r="J3" i="5"/>
  <c r="E3" i="5"/>
  <c r="G3" i="5" s="1"/>
  <c r="D3" i="5"/>
  <c r="G20" i="4"/>
  <c r="C20" i="4"/>
  <c r="B20" i="4"/>
  <c r="J19" i="4"/>
  <c r="I19" i="4"/>
  <c r="E19" i="4"/>
  <c r="F19" i="4" s="1"/>
  <c r="J18" i="4"/>
  <c r="I18" i="4"/>
  <c r="E18" i="4"/>
  <c r="F18" i="4" s="1"/>
  <c r="J17" i="4"/>
  <c r="I17" i="4"/>
  <c r="E17" i="4"/>
  <c r="F17" i="4" s="1"/>
  <c r="J16" i="4"/>
  <c r="I16" i="4"/>
  <c r="E16" i="4"/>
  <c r="F16" i="4" s="1"/>
  <c r="J15" i="4"/>
  <c r="I15" i="4"/>
  <c r="E15" i="4"/>
  <c r="F15" i="4" s="1"/>
  <c r="J14" i="4"/>
  <c r="I14" i="4"/>
  <c r="E14" i="4"/>
  <c r="F14" i="4" s="1"/>
  <c r="J13" i="4"/>
  <c r="I13" i="4"/>
  <c r="E13" i="4"/>
  <c r="F13" i="4" s="1"/>
  <c r="J12" i="4"/>
  <c r="H12" i="4"/>
  <c r="H20" i="4" s="1"/>
  <c r="I20" i="4" s="1"/>
  <c r="F12" i="4"/>
  <c r="E12" i="4"/>
  <c r="K12" i="4" s="1"/>
  <c r="L12" i="4" s="1"/>
  <c r="J11" i="4"/>
  <c r="I11" i="4"/>
  <c r="E11" i="4"/>
  <c r="F11" i="4" s="1"/>
  <c r="J10" i="4"/>
  <c r="I10" i="4"/>
  <c r="E10" i="4"/>
  <c r="K10" i="4" s="1"/>
  <c r="L10" i="4" s="1"/>
  <c r="J9" i="4"/>
  <c r="I9" i="4"/>
  <c r="E9" i="4"/>
  <c r="F9" i="4" s="1"/>
  <c r="J8" i="4"/>
  <c r="I8" i="4"/>
  <c r="E8" i="4"/>
  <c r="K8" i="4" s="1"/>
  <c r="J7" i="4"/>
  <c r="I7" i="4"/>
  <c r="E7" i="4"/>
  <c r="F7" i="4" s="1"/>
  <c r="J6" i="4"/>
  <c r="I6" i="4"/>
  <c r="D6" i="4"/>
  <c r="E6" i="4" s="1"/>
  <c r="J5" i="4"/>
  <c r="I5" i="4"/>
  <c r="E5" i="4"/>
  <c r="F5" i="4" s="1"/>
  <c r="J4" i="4"/>
  <c r="I4" i="4"/>
  <c r="E4" i="4"/>
  <c r="F4" i="4" s="1"/>
  <c r="J3" i="4"/>
  <c r="I3" i="4"/>
  <c r="E3" i="4"/>
  <c r="D18" i="3"/>
  <c r="E10" i="3" s="1"/>
  <c r="C18" i="3"/>
  <c r="F17" i="3"/>
  <c r="G17" i="3" s="1"/>
  <c r="E17" i="3"/>
  <c r="F16" i="3"/>
  <c r="G16" i="3" s="1"/>
  <c r="F15" i="3"/>
  <c r="G15" i="3" s="1"/>
  <c r="E15" i="3"/>
  <c r="G14" i="3"/>
  <c r="F14" i="3"/>
  <c r="G13" i="3"/>
  <c r="F13" i="3"/>
  <c r="F12" i="3"/>
  <c r="G12" i="3" s="1"/>
  <c r="E12" i="3"/>
  <c r="F11" i="3"/>
  <c r="G11" i="3" s="1"/>
  <c r="F10" i="3"/>
  <c r="G10" i="3" s="1"/>
  <c r="F9" i="3"/>
  <c r="G9" i="3" s="1"/>
  <c r="E9" i="3"/>
  <c r="F8" i="3"/>
  <c r="G8" i="3" s="1"/>
  <c r="F7" i="3"/>
  <c r="G7" i="3" s="1"/>
  <c r="G6" i="3"/>
  <c r="F6" i="3"/>
  <c r="F5" i="3"/>
  <c r="G5" i="3" s="1"/>
  <c r="E5" i="3"/>
  <c r="F4" i="3"/>
  <c r="G4" i="3" s="1"/>
  <c r="F3" i="3"/>
  <c r="G3" i="3" s="1"/>
  <c r="E3" i="3"/>
  <c r="C8" i="2"/>
  <c r="B8" i="2"/>
  <c r="E7" i="2"/>
  <c r="D6" i="2"/>
  <c r="D8" i="2" s="1"/>
  <c r="E5" i="2"/>
  <c r="E4" i="2"/>
  <c r="E3" i="2"/>
  <c r="C10" i="1"/>
  <c r="D10" i="1" s="1"/>
  <c r="B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  <c r="E14" i="3" l="1"/>
  <c r="E18" i="3"/>
  <c r="L8" i="4"/>
  <c r="F10" i="4"/>
  <c r="E6" i="3"/>
  <c r="E8" i="3"/>
  <c r="E11" i="3"/>
  <c r="E13" i="3"/>
  <c r="E16" i="3"/>
  <c r="E20" i="4"/>
  <c r="F8" i="4"/>
  <c r="J7" i="5"/>
  <c r="J20" i="4"/>
  <c r="B7" i="5"/>
  <c r="D4" i="5"/>
  <c r="D7" i="5" s="1"/>
  <c r="H7" i="5"/>
  <c r="E7" i="5"/>
  <c r="G7" i="5" s="1"/>
  <c r="K6" i="4"/>
  <c r="L6" i="4" s="1"/>
  <c r="F6" i="4"/>
  <c r="K3" i="4"/>
  <c r="K5" i="4"/>
  <c r="L5" i="4" s="1"/>
  <c r="K14" i="4"/>
  <c r="L14" i="4" s="1"/>
  <c r="K16" i="4"/>
  <c r="L16" i="4" s="1"/>
  <c r="K18" i="4"/>
  <c r="L18" i="4" s="1"/>
  <c r="F3" i="4"/>
  <c r="K7" i="4"/>
  <c r="L7" i="4" s="1"/>
  <c r="K9" i="4"/>
  <c r="L9" i="4" s="1"/>
  <c r="K11" i="4"/>
  <c r="L11" i="4" s="1"/>
  <c r="K4" i="4"/>
  <c r="L4" i="4" s="1"/>
  <c r="I12" i="4"/>
  <c r="K13" i="4"/>
  <c r="L13" i="4" s="1"/>
  <c r="K15" i="4"/>
  <c r="L15" i="4" s="1"/>
  <c r="K17" i="4"/>
  <c r="L17" i="4" s="1"/>
  <c r="K19" i="4"/>
  <c r="L19" i="4" s="1"/>
  <c r="D20" i="4"/>
  <c r="F18" i="3"/>
  <c r="G18" i="3" s="1"/>
  <c r="E6" i="2"/>
  <c r="E8" i="2" s="1"/>
  <c r="E10" i="1"/>
  <c r="K20" i="4" l="1"/>
  <c r="L20" i="4" s="1"/>
  <c r="L3" i="4"/>
  <c r="F20" i="4"/>
</calcChain>
</file>

<file path=xl/sharedStrings.xml><?xml version="1.0" encoding="utf-8"?>
<sst xmlns="http://schemas.openxmlformats.org/spreadsheetml/2006/main" count="115" uniqueCount="94">
  <si>
    <t>Proyecto de presupuesto 2020</t>
  </si>
  <si>
    <t>Unidad Académica</t>
  </si>
  <si>
    <t>Prioridad 1</t>
  </si>
  <si>
    <t>Prioridad 2</t>
  </si>
  <si>
    <t>Presupuesto 2020</t>
  </si>
  <si>
    <t>% incremento</t>
  </si>
  <si>
    <t>Azcapotzalco</t>
  </si>
  <si>
    <t>Cuajimalpa</t>
  </si>
  <si>
    <t>Iztapalapa</t>
  </si>
  <si>
    <t>Lerma</t>
  </si>
  <si>
    <t>Xochimilco</t>
  </si>
  <si>
    <t>Rectoría General</t>
  </si>
  <si>
    <t>Programa de becas</t>
  </si>
  <si>
    <t>Total</t>
  </si>
  <si>
    <t>Presupuesto de la Unidad Cuajimalpa para el año 2020</t>
  </si>
  <si>
    <t>División/Dirección</t>
  </si>
  <si>
    <t>Presupuesto 2019</t>
  </si>
  <si>
    <t>Presupuesto 2020 Prioridad 1</t>
  </si>
  <si>
    <t>Presupuesto 2020 Prioridad 2</t>
  </si>
  <si>
    <t>Presupuesto 2020 Total</t>
  </si>
  <si>
    <t>DCCD</t>
  </si>
  <si>
    <t>DCNI</t>
  </si>
  <si>
    <t>DCSH</t>
  </si>
  <si>
    <t>Rectoría</t>
  </si>
  <si>
    <t>Secretaría</t>
  </si>
  <si>
    <t>Partidas protegidas por Rectoría General para el año 2020</t>
  </si>
  <si>
    <t>Partida</t>
  </si>
  <si>
    <t>Instancia</t>
  </si>
  <si>
    <t>%</t>
  </si>
  <si>
    <t>Diferencia</t>
  </si>
  <si>
    <t>Premios</t>
  </si>
  <si>
    <t>Arrendamiento de software*</t>
  </si>
  <si>
    <t>Cómputo</t>
  </si>
  <si>
    <t>Colaboración a eventos y cuotas*</t>
  </si>
  <si>
    <t>Consumibles de cafeterías y comedores</t>
  </si>
  <si>
    <t>Servicios universitarios</t>
  </si>
  <si>
    <t>Ropa de trabajo</t>
  </si>
  <si>
    <t>Servicios administrativos</t>
  </si>
  <si>
    <t>Servicios y derechos (energía eléctrica)</t>
  </si>
  <si>
    <t>Servicios generales</t>
  </si>
  <si>
    <t>Servicios y derechos (telefonía convencional)*</t>
  </si>
  <si>
    <t>Servicios y derechos (anillo metropolitano)*</t>
  </si>
  <si>
    <t>Servicios de conducción de señales analógicas y digitales*</t>
  </si>
  <si>
    <t>Servicio de telefonía celular</t>
  </si>
  <si>
    <t>Servicios bancarios y financieros</t>
  </si>
  <si>
    <t>Mantenimiento</t>
  </si>
  <si>
    <t>Espacios físicos</t>
  </si>
  <si>
    <t>Mantenimiento de Software*</t>
  </si>
  <si>
    <t>Mantenimiento a la infraestructura de comunicaciones de voz y datos*</t>
  </si>
  <si>
    <t>Libros y revistas</t>
  </si>
  <si>
    <t>Biblioteca</t>
  </si>
  <si>
    <t>Unidad</t>
  </si>
  <si>
    <t>*Partidas destinadas al mantenimiento de SIIUAM</t>
  </si>
  <si>
    <t>Asignación de recursos 2020</t>
  </si>
  <si>
    <t>Área</t>
  </si>
  <si>
    <t>Techo presupuestal 2019</t>
  </si>
  <si>
    <t>Techo presupuestal 2020</t>
  </si>
  <si>
    <t>Diferencia: techos</t>
  </si>
  <si>
    <t>Partidas protegidas 2018</t>
  </si>
  <si>
    <t>Partidas protegidas 2019</t>
  </si>
  <si>
    <t>Diferencia: partidas protegidas</t>
  </si>
  <si>
    <t>Gasto de Operación 2018 sin partidas protegidas</t>
  </si>
  <si>
    <t>Gasto de operación 2019 sin partidas protegidas</t>
  </si>
  <si>
    <t>Diferencia de operación sin partidas protegidas</t>
  </si>
  <si>
    <t>Oficina de la Rectoria</t>
  </si>
  <si>
    <t>Lenguas Extranjeras</t>
  </si>
  <si>
    <t>Extensión Universitaria</t>
  </si>
  <si>
    <t>Desarrollo Acad. e Innov. Educ.</t>
  </si>
  <si>
    <t>Planeación y Vinculación</t>
  </si>
  <si>
    <t>Oficina de la Secretaria</t>
  </si>
  <si>
    <t>Servicios Administrativos</t>
  </si>
  <si>
    <t>Servicios Bibliotecarios</t>
  </si>
  <si>
    <t>Servicios de Computo</t>
  </si>
  <si>
    <t>Sistemas Escolares</t>
  </si>
  <si>
    <t>Servicios Generales</t>
  </si>
  <si>
    <t>Espacios Físicos y Mantenimiento</t>
  </si>
  <si>
    <t>Recursos Humanos</t>
  </si>
  <si>
    <t>Servicios Universitarios</t>
  </si>
  <si>
    <t>TOTAL</t>
  </si>
  <si>
    <t>Recursos de las Divisiones para el año 2020</t>
  </si>
  <si>
    <t>DCCD P1</t>
  </si>
  <si>
    <t>DCCD P2</t>
  </si>
  <si>
    <t>DCSH P1</t>
  </si>
  <si>
    <t>DCSH P2</t>
  </si>
  <si>
    <t>DCSH TOTAL</t>
  </si>
  <si>
    <t>Dirección de la División</t>
  </si>
  <si>
    <t>Secretaría Académica</t>
  </si>
  <si>
    <t>Coordinaciones de Licenciatura y posgrado</t>
  </si>
  <si>
    <t>Departamentos</t>
  </si>
  <si>
    <t>DCNI*</t>
  </si>
  <si>
    <t>*Sujeto a la aprobación del Consejo Disional de la DCNI, que se llevará a cabo el 5 de noviembre.</t>
  </si>
  <si>
    <t>DCNI TOTAL*</t>
  </si>
  <si>
    <t>CDNI P2*</t>
  </si>
  <si>
    <t>DCNI P1*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</si>
</sst>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(* #,##0.00_);_(* \(#,##0.00\);_(* &quot;-&quot;??_);_(@_)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399975585192419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F69240"/>
      </left>
      <right/>
      <top style="thin">
        <color indexed="64"/>
      </top>
      <bottom/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44" fontId="3" fillId="0" borderId="4" xfId="1" applyFont="1" applyFill="1" applyBorder="1" applyAlignment="1">
      <alignment vertical="center" wrapText="1"/>
    </xf>
    <xf numFmtId="44" fontId="5" fillId="0" borderId="4" xfId="1" applyFont="1" applyFill="1" applyBorder="1" applyAlignment="1">
      <alignment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44" fontId="3" fillId="0" borderId="6" xfId="1" applyFont="1" applyFill="1" applyBorder="1" applyAlignment="1">
      <alignment vertical="center" wrapText="1"/>
    </xf>
    <xf numFmtId="44" fontId="0" fillId="0" borderId="0" xfId="1" applyFont="1"/>
    <xf numFmtId="0" fontId="2" fillId="2" borderId="4" xfId="0" applyFont="1" applyFill="1" applyBorder="1" applyAlignment="1">
      <alignment horizontal="center" vertical="center"/>
    </xf>
    <xf numFmtId="44" fontId="0" fillId="2" borderId="4" xfId="1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/>
    <xf numFmtId="44" fontId="1" fillId="0" borderId="4" xfId="1" applyFont="1" applyBorder="1"/>
    <xf numFmtId="44" fontId="2" fillId="0" borderId="4" xfId="1" applyFont="1" applyBorder="1"/>
    <xf numFmtId="44" fontId="0" fillId="0" borderId="0" xfId="0" applyNumberFormat="1"/>
    <xf numFmtId="0" fontId="2" fillId="2" borderId="4" xfId="0" applyFont="1" applyFill="1" applyBorder="1" applyAlignment="1">
      <alignment horizontal="right"/>
    </xf>
    <xf numFmtId="44" fontId="1" fillId="2" borderId="4" xfId="1" applyFont="1" applyFill="1" applyBorder="1"/>
    <xf numFmtId="44" fontId="2" fillId="2" borderId="4" xfId="1" applyFont="1" applyFill="1" applyBorder="1"/>
    <xf numFmtId="0" fontId="0" fillId="0" borderId="0" xfId="0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44" fontId="2" fillId="3" borderId="4" xfId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44" fontId="8" fillId="0" borderId="4" xfId="0" applyNumberFormat="1" applyFont="1" applyBorder="1"/>
    <xf numFmtId="166" fontId="8" fillId="0" borderId="4" xfId="0" applyNumberFormat="1" applyFont="1" applyBorder="1" applyAlignment="1">
      <alignment horizontal="center"/>
    </xf>
    <xf numFmtId="44" fontId="8" fillId="5" borderId="4" xfId="0" applyNumberFormat="1" applyFont="1" applyFill="1" applyBorder="1"/>
    <xf numFmtId="0" fontId="2" fillId="3" borderId="4" xfId="0" applyFont="1" applyFill="1" applyBorder="1" applyAlignment="1">
      <alignment horizontal="right"/>
    </xf>
    <xf numFmtId="44" fontId="2" fillId="4" borderId="4" xfId="1" applyFont="1" applyFill="1" applyBorder="1"/>
    <xf numFmtId="44" fontId="2" fillId="3" borderId="4" xfId="1" applyFont="1" applyFill="1" applyBorder="1"/>
    <xf numFmtId="2" fontId="0" fillId="3" borderId="4" xfId="0" applyNumberFormat="1" applyFill="1" applyBorder="1" applyAlignment="1">
      <alignment horizontal="center"/>
    </xf>
    <xf numFmtId="44" fontId="9" fillId="3" borderId="4" xfId="1" applyFont="1" applyFill="1" applyBorder="1"/>
    <xf numFmtId="166" fontId="2" fillId="3" borderId="4" xfId="0" applyNumberFormat="1" applyFont="1" applyFill="1" applyBorder="1" applyAlignment="1">
      <alignment horizontal="center"/>
    </xf>
    <xf numFmtId="0" fontId="10" fillId="6" borderId="8" xfId="0" applyFont="1" applyFill="1" applyBorder="1" applyAlignment="1">
      <alignment wrapText="1" readingOrder="1"/>
    </xf>
    <xf numFmtId="44" fontId="0" fillId="0" borderId="0" xfId="1" applyFont="1" applyFill="1"/>
    <xf numFmtId="0" fontId="2" fillId="0" borderId="7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0" fillId="0" borderId="0" xfId="0" applyFill="1"/>
    <xf numFmtId="0" fontId="2" fillId="7" borderId="6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9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10" borderId="4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44" fontId="0" fillId="0" borderId="4" xfId="1" applyFont="1" applyFill="1" applyBorder="1"/>
    <xf numFmtId="44" fontId="0" fillId="12" borderId="4" xfId="1" applyFont="1" applyFill="1" applyBorder="1"/>
    <xf numFmtId="44" fontId="0" fillId="0" borderId="4" xfId="0" applyNumberFormat="1" applyFill="1" applyBorder="1"/>
    <xf numFmtId="44" fontId="0" fillId="13" borderId="4" xfId="0" applyNumberFormat="1" applyFill="1" applyBorder="1"/>
    <xf numFmtId="44" fontId="0" fillId="0" borderId="4" xfId="0" applyNumberFormat="1" applyBorder="1"/>
    <xf numFmtId="44" fontId="0" fillId="14" borderId="4" xfId="0" applyNumberFormat="1" applyFill="1" applyBorder="1"/>
    <xf numFmtId="0" fontId="0" fillId="0" borderId="4" xfId="0" applyBorder="1" applyAlignment="1"/>
    <xf numFmtId="0" fontId="2" fillId="7" borderId="4" xfId="0" applyFont="1" applyFill="1" applyBorder="1" applyAlignment="1">
      <alignment horizontal="right" vertical="center"/>
    </xf>
    <xf numFmtId="44" fontId="2" fillId="8" borderId="4" xfId="0" applyNumberFormat="1" applyFont="1" applyFill="1" applyBorder="1" applyAlignment="1">
      <alignment horizontal="right" vertical="center"/>
    </xf>
    <xf numFmtId="44" fontId="2" fillId="7" borderId="4" xfId="0" applyNumberFormat="1" applyFont="1" applyFill="1" applyBorder="1" applyAlignment="1">
      <alignment vertical="center"/>
    </xf>
    <xf numFmtId="44" fontId="2" fillId="9" borderId="4" xfId="0" applyNumberFormat="1" applyFont="1" applyFill="1" applyBorder="1" applyAlignment="1">
      <alignment vertical="center"/>
    </xf>
    <xf numFmtId="44" fontId="2" fillId="2" borderId="4" xfId="0" applyNumberFormat="1" applyFont="1" applyFill="1" applyBorder="1" applyAlignment="1">
      <alignment vertical="center"/>
    </xf>
    <xf numFmtId="44" fontId="2" fillId="10" borderId="4" xfId="0" applyNumberFormat="1" applyFont="1" applyFill="1" applyBorder="1" applyAlignment="1">
      <alignment vertical="center"/>
    </xf>
    <xf numFmtId="44" fontId="2" fillId="11" borderId="4" xfId="0" applyNumberFormat="1" applyFont="1" applyFill="1" applyBorder="1" applyAlignment="1">
      <alignment vertical="center"/>
    </xf>
    <xf numFmtId="44" fontId="2" fillId="11" borderId="4" xfId="1" applyFont="1" applyFill="1" applyBorder="1"/>
    <xf numFmtId="44" fontId="0" fillId="7" borderId="4" xfId="0" applyNumberFormat="1" applyFill="1" applyBorder="1"/>
    <xf numFmtId="44" fontId="11" fillId="0" borderId="0" xfId="0" applyNumberFormat="1" applyFont="1"/>
    <xf numFmtId="44" fontId="0" fillId="0" borderId="0" xfId="1" applyFont="1" applyFill="1" applyBorder="1"/>
    <xf numFmtId="0" fontId="7" fillId="0" borderId="0" xfId="7"/>
    <xf numFmtId="44" fontId="0" fillId="0" borderId="0" xfId="6" applyFont="1"/>
    <xf numFmtId="0" fontId="11" fillId="11" borderId="4" xfId="7" applyFont="1" applyFill="1" applyBorder="1" applyAlignment="1">
      <alignment horizontal="center"/>
    </xf>
    <xf numFmtId="44" fontId="12" fillId="3" borderId="4" xfId="6" applyFont="1" applyFill="1" applyBorder="1" applyAlignment="1">
      <alignment horizontal="center"/>
    </xf>
    <xf numFmtId="0" fontId="12" fillId="15" borderId="4" xfId="7" applyFont="1" applyFill="1" applyBorder="1" applyAlignment="1">
      <alignment horizontal="center"/>
    </xf>
    <xf numFmtId="0" fontId="12" fillId="16" borderId="4" xfId="7" applyFont="1" applyFill="1" applyBorder="1" applyAlignment="1">
      <alignment horizontal="center"/>
    </xf>
    <xf numFmtId="0" fontId="7" fillId="0" borderId="0" xfId="7" applyAlignment="1">
      <alignment horizontal="center"/>
    </xf>
    <xf numFmtId="0" fontId="11" fillId="0" borderId="4" xfId="7" applyFont="1" applyBorder="1"/>
    <xf numFmtId="44" fontId="11" fillId="0" borderId="4" xfId="6" applyFont="1" applyBorder="1"/>
    <xf numFmtId="44" fontId="11" fillId="0" borderId="4" xfId="6" applyFont="1" applyBorder="1" applyAlignment="1">
      <alignment horizontal="right"/>
    </xf>
    <xf numFmtId="0" fontId="11" fillId="11" borderId="4" xfId="7" applyFont="1" applyFill="1" applyBorder="1" applyAlignment="1">
      <alignment horizontal="right"/>
    </xf>
    <xf numFmtId="44" fontId="12" fillId="3" borderId="4" xfId="6" applyFont="1" applyFill="1" applyBorder="1"/>
    <xf numFmtId="44" fontId="12" fillId="15" borderId="4" xfId="6" applyFont="1" applyFill="1" applyBorder="1"/>
    <xf numFmtId="44" fontId="12" fillId="16" borderId="4" xfId="6" applyFont="1" applyFill="1" applyBorder="1"/>
  </cellXfs>
  <cellStyles count="10">
    <cellStyle name="Millares 2" xfId="2"/>
    <cellStyle name="Millares 3 2 2" xfId="3"/>
    <cellStyle name="Millares 6" xfId="4"/>
    <cellStyle name="Moneda" xfId="1" builtinId="4"/>
    <cellStyle name="Moneda 2" xfId="5"/>
    <cellStyle name="Moneda 3" xfId="6"/>
    <cellStyle name="Normal" xfId="0" builtinId="0"/>
    <cellStyle name="Normal 2" xfId="7"/>
    <cellStyle name="Normal 2 3" xfId="8"/>
    <cellStyle name="Normal 4" xfId="9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minor"/>
      </font>
      <numFmt numFmtId="13" formatCode="0%"/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minor"/>
      </font>
      <numFmt numFmtId="34" formatCode="_-&quot;$&quot;* #,##0.00_-;\-&quot;$&quot;* #,##0.00_-;_-&quot;$&quot;* &quot;-&quot;??_-;_-@_-"/>
      <fill>
        <patternFill patternType="none">
          <fgColor rgb="FF000000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4"/>
        <name val="Calibri"/>
        <scheme val="minor"/>
      </font>
      <fill>
        <patternFill patternType="none">
          <bgColor auto="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minor"/>
      </font>
      <fill>
        <patternFill patternType="none">
          <fgColor rgb="FF000000"/>
          <bgColor auto="1"/>
        </patternFill>
      </fill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fill>
        <patternFill patternType="none"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MX"/>
              <a:t>Distribución del presupuesto por área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7"/>
          <c:dLbls>
            <c:dLbl>
              <c:idx val="0"/>
              <c:layout>
                <c:manualLayout>
                  <c:x val="-3.6874866992977227E-2"/>
                  <c:y val="1.990399020079974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74-4487-BFC5-C28C57181E8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'techos unidad'!$A$3:$A$7</c:f>
              <c:strCache>
                <c:ptCount val="5"/>
                <c:pt idx="0">
                  <c:v>DCCD</c:v>
                </c:pt>
                <c:pt idx="1">
                  <c:v>DCNI*</c:v>
                </c:pt>
                <c:pt idx="2">
                  <c:v>DCSH</c:v>
                </c:pt>
                <c:pt idx="3">
                  <c:v>Rectoría</c:v>
                </c:pt>
                <c:pt idx="4">
                  <c:v>Secretaría</c:v>
                </c:pt>
              </c:strCache>
            </c:strRef>
          </c:cat>
          <c:val>
            <c:numRef>
              <c:f>'techos unidad'!$E$3:$E$7</c:f>
              <c:numCache>
                <c:formatCode>_("$"* #,##0.00_);_("$"* \(#,##0.00\);_("$"* "-"??_);_(@_)</c:formatCode>
                <c:ptCount val="5"/>
                <c:pt idx="0">
                  <c:v>5961368</c:v>
                </c:pt>
                <c:pt idx="1">
                  <c:v>5961368</c:v>
                </c:pt>
                <c:pt idx="2">
                  <c:v>5961368</c:v>
                </c:pt>
                <c:pt idx="3">
                  <c:v>13916529</c:v>
                </c:pt>
                <c:pt idx="4">
                  <c:v>55054235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74-4487-BFC5-C28C57181E88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76200</xdr:rowOff>
    </xdr:from>
    <xdr:to>
      <xdr:col>5</xdr:col>
      <xdr:colOff>0</xdr:colOff>
      <xdr:row>24</xdr:row>
      <xdr:rowOff>176212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a684" displayName="Tabla684" ref="A2:E10" totalsRowShown="0" headerRowDxfId="9" dataDxfId="7" headerRowBorderDxfId="8" tableBorderDxfId="6" totalsRowBorderDxfId="5" dataCellStyle="Moneda">
  <tableColumns count="5">
    <tableColumn id="1" name="Unidad Académica" dataDxfId="4"/>
    <tableColumn id="2" name="Prioridad 1" dataDxfId="3" dataCellStyle="Moneda"/>
    <tableColumn id="3" name="Prioridad 2" dataDxfId="2" dataCellStyle="Moneda"/>
    <tableColumn id="4" name="Presupuesto 2020" dataDxfId="1" dataCellStyle="Moneda">
      <calculatedColumnFormula>Tabla684[[#This Row],[Prioridad 1]]+Tabla684[[#This Row],[Prioridad 2]]</calculatedColumnFormula>
    </tableColumn>
    <tableColumn id="5" name="% incremento" dataDxfId="0" dataCellStyle="Moneda">
      <calculatedColumnFormula>Tabla684[[#This Row],[Prioridad 2]]/Tabla684[[#This Row],[Prioridad 1]]</calculatedColumnFormula>
    </tableColumn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0"/>
  <sheetViews>
    <sheetView workbookViewId="0"/>
  </sheetViews>
  <sheetFormatPr baseColWidth="10" defaultRowHeight="18.75" x14ac:dyDescent="0.3"/>
  <cols>
    <col min="1" max="1" width="31.7109375" style="2" customWidth="1"/>
    <col min="2" max="4" width="28.28515625" style="2" customWidth="1"/>
    <col min="5" max="5" width="19.42578125" style="2" customWidth="1"/>
    <col min="6" max="16384" width="11.42578125" style="2"/>
  </cols>
  <sheetData>
    <row r="1" spans="1:5" x14ac:dyDescent="0.3">
      <c r="A1" s="1" t="s">
        <v>0</v>
      </c>
    </row>
    <row r="2" spans="1:5" x14ac:dyDescent="0.3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spans="1:5" x14ac:dyDescent="0.3">
      <c r="A3" s="5" t="s">
        <v>6</v>
      </c>
      <c r="B3" s="6">
        <v>155463840</v>
      </c>
      <c r="C3" s="7">
        <v>5752162</v>
      </c>
      <c r="D3" s="7">
        <f>Tabla684[[#This Row],[Prioridad 1]]+Tabla684[[#This Row],[Prioridad 2]]</f>
        <v>161216002</v>
      </c>
      <c r="E3" s="8">
        <f>Tabla684[[#This Row],[Prioridad 2]]/Tabla684[[#This Row],[Prioridad 1]]</f>
        <v>3.6999999485410884E-2</v>
      </c>
    </row>
    <row r="4" spans="1:5" x14ac:dyDescent="0.3">
      <c r="A4" s="5" t="s">
        <v>7</v>
      </c>
      <c r="B4" s="6">
        <v>83755900</v>
      </c>
      <c r="C4" s="7">
        <v>3098968</v>
      </c>
      <c r="D4" s="7">
        <f>Tabla684[[#This Row],[Prioridad 1]]+Tabla684[[#This Row],[Prioridad 2]]</f>
        <v>86854868</v>
      </c>
      <c r="E4" s="8">
        <f>Tabla684[[#This Row],[Prioridad 2]]/Tabla684[[#This Row],[Prioridad 1]]</f>
        <v>3.6999996418162782E-2</v>
      </c>
    </row>
    <row r="5" spans="1:5" x14ac:dyDescent="0.3">
      <c r="A5" s="5" t="s">
        <v>8</v>
      </c>
      <c r="B5" s="6">
        <v>156643238</v>
      </c>
      <c r="C5" s="7">
        <v>5795800</v>
      </c>
      <c r="D5" s="7">
        <f>Tabla684[[#This Row],[Prioridad 1]]+Tabla684[[#This Row],[Prioridad 2]]</f>
        <v>162439038</v>
      </c>
      <c r="E5" s="8">
        <f>Tabla684[[#This Row],[Prioridad 2]]/Tabla684[[#This Row],[Prioridad 1]]</f>
        <v>3.7000001238483078E-2</v>
      </c>
    </row>
    <row r="6" spans="1:5" x14ac:dyDescent="0.3">
      <c r="A6" s="5" t="s">
        <v>9</v>
      </c>
      <c r="B6" s="6">
        <v>39445780</v>
      </c>
      <c r="C6" s="7">
        <v>1459494</v>
      </c>
      <c r="D6" s="7">
        <f>Tabla684[[#This Row],[Prioridad 1]]+Tabla684[[#This Row],[Prioridad 2]]</f>
        <v>40905274</v>
      </c>
      <c r="E6" s="8">
        <f>Tabla684[[#This Row],[Prioridad 2]]/Tabla684[[#This Row],[Prioridad 1]]</f>
        <v>3.7000003549175604E-2</v>
      </c>
    </row>
    <row r="7" spans="1:5" x14ac:dyDescent="0.3">
      <c r="A7" s="5" t="s">
        <v>10</v>
      </c>
      <c r="B7" s="6">
        <v>155179760</v>
      </c>
      <c r="C7" s="7">
        <v>5741651</v>
      </c>
      <c r="D7" s="7">
        <f>Tabla684[[#This Row],[Prioridad 1]]+Tabla684[[#This Row],[Prioridad 2]]</f>
        <v>160921411</v>
      </c>
      <c r="E7" s="8">
        <f>Tabla684[[#This Row],[Prioridad 2]]/Tabla684[[#This Row],[Prioridad 1]]</f>
        <v>3.6999999226703273E-2</v>
      </c>
    </row>
    <row r="8" spans="1:5" x14ac:dyDescent="0.3">
      <c r="A8" s="5" t="s">
        <v>11</v>
      </c>
      <c r="B8" s="6">
        <v>192876742</v>
      </c>
      <c r="C8" s="7">
        <v>7136439</v>
      </c>
      <c r="D8" s="7">
        <f>Tabla684[[#This Row],[Prioridad 1]]+Tabla684[[#This Row],[Prioridad 2]]</f>
        <v>200013181</v>
      </c>
      <c r="E8" s="8">
        <f>Tabla684[[#This Row],[Prioridad 2]]/Tabla684[[#This Row],[Prioridad 1]]</f>
        <v>3.6999997646165135E-2</v>
      </c>
    </row>
    <row r="9" spans="1:5" x14ac:dyDescent="0.3">
      <c r="A9" s="5" t="s">
        <v>12</v>
      </c>
      <c r="B9" s="6">
        <v>166515400</v>
      </c>
      <c r="C9" s="7">
        <v>0</v>
      </c>
      <c r="D9" s="7">
        <f>Tabla684[[#This Row],[Prioridad 1]]+Tabla684[[#This Row],[Prioridad 2]]</f>
        <v>166515400</v>
      </c>
      <c r="E9" s="8">
        <f>Tabla684[[#This Row],[Prioridad 2]]/Tabla684[[#This Row],[Prioridad 1]]</f>
        <v>0</v>
      </c>
    </row>
    <row r="10" spans="1:5" x14ac:dyDescent="0.3">
      <c r="A10" s="9" t="s">
        <v>13</v>
      </c>
      <c r="B10" s="10">
        <f>SUBTOTAL(109,B3:B9)</f>
        <v>949880660</v>
      </c>
      <c r="C10" s="10">
        <f>SUBTOTAL(109,C3:C9)</f>
        <v>28984514</v>
      </c>
      <c r="D10" s="7">
        <f>Tabla684[[#This Row],[Prioridad 1]]+Tabla684[[#This Row],[Prioridad 2]]</f>
        <v>978865174</v>
      </c>
      <c r="E10" s="8">
        <f>Tabla684[[#This Row],[Prioridad 2]]/Tabla684[[#This Row],[Prioridad 1]]</f>
        <v>3.0513847918537472E-2</v>
      </c>
    </row>
  </sheetData>
  <printOptions horizontalCentered="1"/>
  <pageMargins left="0.39370078740157483" right="0.39370078740157483" top="0.55118110236220474" bottom="0.55118110236220474" header="0.31496062992125984" footer="0.31496062992125984"/>
  <pageSetup scale="95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7"/>
  <sheetViews>
    <sheetView workbookViewId="0">
      <selection activeCell="A27" sqref="A27"/>
    </sheetView>
  </sheetViews>
  <sheetFormatPr baseColWidth="10" defaultRowHeight="15" x14ac:dyDescent="0.25"/>
  <cols>
    <col min="1" max="1" width="19.140625" customWidth="1"/>
    <col min="2" max="3" width="18.140625" style="11" bestFit="1" customWidth="1"/>
    <col min="4" max="4" width="18.7109375" customWidth="1"/>
    <col min="5" max="5" width="17.5703125" customWidth="1"/>
    <col min="7" max="8" width="14.140625" bestFit="1" customWidth="1"/>
  </cols>
  <sheetData>
    <row r="1" spans="1:8" x14ac:dyDescent="0.25">
      <c r="A1" t="s">
        <v>14</v>
      </c>
    </row>
    <row r="2" spans="1:8" s="15" customFormat="1" ht="30" x14ac:dyDescent="0.25">
      <c r="A2" s="12" t="s">
        <v>15</v>
      </c>
      <c r="B2" s="13" t="s">
        <v>16</v>
      </c>
      <c r="C2" s="14" t="s">
        <v>17</v>
      </c>
      <c r="D2" s="14" t="s">
        <v>18</v>
      </c>
      <c r="E2" s="14" t="s">
        <v>19</v>
      </c>
    </row>
    <row r="3" spans="1:8" x14ac:dyDescent="0.25">
      <c r="A3" s="16" t="s">
        <v>20</v>
      </c>
      <c r="B3" s="17">
        <v>5186368</v>
      </c>
      <c r="C3" s="17">
        <v>5186368</v>
      </c>
      <c r="D3" s="18">
        <v>775000</v>
      </c>
      <c r="E3" s="18">
        <f>C3+D3</f>
        <v>5961368</v>
      </c>
      <c r="G3" s="19"/>
      <c r="H3" s="11"/>
    </row>
    <row r="4" spans="1:8" x14ac:dyDescent="0.25">
      <c r="A4" s="16" t="s">
        <v>89</v>
      </c>
      <c r="B4" s="17">
        <v>5186368</v>
      </c>
      <c r="C4" s="17">
        <v>5186368</v>
      </c>
      <c r="D4" s="18">
        <v>775000</v>
      </c>
      <c r="E4" s="18">
        <f t="shared" ref="E4:E7" si="0">C4+D4</f>
        <v>5961368</v>
      </c>
      <c r="G4" s="19"/>
      <c r="H4" s="11"/>
    </row>
    <row r="5" spans="1:8" x14ac:dyDescent="0.25">
      <c r="A5" s="16" t="s">
        <v>22</v>
      </c>
      <c r="B5" s="17">
        <v>5186368</v>
      </c>
      <c r="C5" s="17">
        <v>5186368</v>
      </c>
      <c r="D5" s="18">
        <v>775000</v>
      </c>
      <c r="E5" s="18">
        <f t="shared" si="0"/>
        <v>5961368</v>
      </c>
      <c r="G5" s="19"/>
      <c r="H5" s="11"/>
    </row>
    <row r="6" spans="1:8" x14ac:dyDescent="0.25">
      <c r="A6" s="16" t="s">
        <v>23</v>
      </c>
      <c r="B6" s="17">
        <v>13142561</v>
      </c>
      <c r="C6" s="17">
        <v>13142561</v>
      </c>
      <c r="D6" s="18">
        <f>775000-1032</f>
        <v>773968</v>
      </c>
      <c r="E6" s="18">
        <f t="shared" si="0"/>
        <v>13916529</v>
      </c>
      <c r="G6" s="19"/>
      <c r="H6" s="11"/>
    </row>
    <row r="7" spans="1:8" x14ac:dyDescent="0.25">
      <c r="A7" s="16" t="s">
        <v>24</v>
      </c>
      <c r="B7" s="17">
        <v>55054235</v>
      </c>
      <c r="C7" s="17">
        <v>55054235</v>
      </c>
      <c r="D7" s="18">
        <v>0</v>
      </c>
      <c r="E7" s="18">
        <f t="shared" si="0"/>
        <v>55054235</v>
      </c>
      <c r="G7" s="19"/>
      <c r="H7" s="11"/>
    </row>
    <row r="8" spans="1:8" x14ac:dyDescent="0.25">
      <c r="A8" s="20" t="s">
        <v>13</v>
      </c>
      <c r="B8" s="21">
        <f>SUM(B3:B7)</f>
        <v>83755900</v>
      </c>
      <c r="C8" s="22">
        <f>SUM(C3:C7)</f>
        <v>83755900</v>
      </c>
      <c r="D8" s="22">
        <f>SUM(D3:D7)</f>
        <v>3098968</v>
      </c>
      <c r="E8" s="22">
        <f>SUM(E3:E7)</f>
        <v>86854868</v>
      </c>
      <c r="G8" s="19"/>
      <c r="H8" s="11"/>
    </row>
    <row r="27" spans="1:1" x14ac:dyDescent="0.25">
      <c r="A27" t="s">
        <v>90</v>
      </c>
    </row>
  </sheetData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20"/>
  <sheetViews>
    <sheetView tabSelected="1" workbookViewId="0">
      <selection activeCell="C32" sqref="C32"/>
    </sheetView>
  </sheetViews>
  <sheetFormatPr baseColWidth="10" defaultRowHeight="15" x14ac:dyDescent="0.25"/>
  <cols>
    <col min="1" max="1" width="63.7109375" bestFit="1" customWidth="1"/>
    <col min="2" max="2" width="23.28515625" customWidth="1"/>
    <col min="3" max="3" width="15.140625" bestFit="1" customWidth="1"/>
    <col min="4" max="4" width="17.7109375" style="11" customWidth="1"/>
    <col min="5" max="5" width="10.7109375" hidden="1" customWidth="1"/>
    <col min="6" max="6" width="14.140625" bestFit="1" customWidth="1"/>
    <col min="7" max="7" width="11.42578125" style="23"/>
  </cols>
  <sheetData>
    <row r="1" spans="1:7" x14ac:dyDescent="0.25">
      <c r="A1" t="s">
        <v>25</v>
      </c>
    </row>
    <row r="2" spans="1:7" s="23" customFormat="1" x14ac:dyDescent="0.25">
      <c r="A2" s="24" t="s">
        <v>26</v>
      </c>
      <c r="B2" s="24" t="s">
        <v>27</v>
      </c>
      <c r="C2" s="25">
        <v>2019</v>
      </c>
      <c r="D2" s="26" t="s">
        <v>4</v>
      </c>
      <c r="E2" s="27" t="s">
        <v>28</v>
      </c>
      <c r="F2" s="26" t="s">
        <v>29</v>
      </c>
      <c r="G2" s="27" t="s">
        <v>28</v>
      </c>
    </row>
    <row r="3" spans="1:7" x14ac:dyDescent="0.25">
      <c r="A3" s="16" t="s">
        <v>30</v>
      </c>
      <c r="B3" s="16" t="s">
        <v>23</v>
      </c>
      <c r="C3" s="17">
        <v>920950</v>
      </c>
      <c r="D3" s="17">
        <v>920950</v>
      </c>
      <c r="E3" s="28">
        <f>D3/$D$18*100</f>
        <v>4.0836323651598745</v>
      </c>
      <c r="F3" s="29">
        <f>D3-C3</f>
        <v>0</v>
      </c>
      <c r="G3" s="30">
        <f>F3/D3*100</f>
        <v>0</v>
      </c>
    </row>
    <row r="4" spans="1:7" x14ac:dyDescent="0.25">
      <c r="A4" s="16" t="s">
        <v>31</v>
      </c>
      <c r="B4" s="16" t="s">
        <v>32</v>
      </c>
      <c r="C4" s="17">
        <v>977743</v>
      </c>
      <c r="D4" s="17">
        <v>987272</v>
      </c>
      <c r="E4" s="28"/>
      <c r="F4" s="29">
        <f t="shared" ref="F4:F17" si="0">D4-C4</f>
        <v>9529</v>
      </c>
      <c r="G4" s="30">
        <f t="shared" ref="G4:G17" si="1">F4/D4*100</f>
        <v>0.96518487306436318</v>
      </c>
    </row>
    <row r="5" spans="1:7" x14ac:dyDescent="0.25">
      <c r="A5" s="16" t="s">
        <v>33</v>
      </c>
      <c r="B5" s="16" t="s">
        <v>32</v>
      </c>
      <c r="C5" s="17">
        <v>87498</v>
      </c>
      <c r="D5" s="17">
        <v>180692</v>
      </c>
      <c r="E5" s="28">
        <f>D5/$D$18*100</f>
        <v>0.8012158090292284</v>
      </c>
      <c r="F5" s="29">
        <f t="shared" si="0"/>
        <v>93194</v>
      </c>
      <c r="G5" s="30">
        <f t="shared" si="1"/>
        <v>51.576162752086418</v>
      </c>
    </row>
    <row r="6" spans="1:7" x14ac:dyDescent="0.25">
      <c r="A6" s="16" t="s">
        <v>34</v>
      </c>
      <c r="B6" s="16" t="s">
        <v>35</v>
      </c>
      <c r="C6" s="17">
        <v>5500000</v>
      </c>
      <c r="D6" s="17">
        <v>5703500</v>
      </c>
      <c r="E6" s="28">
        <f>D6/$D$18*100</f>
        <v>25.290186432150868</v>
      </c>
      <c r="F6" s="29">
        <f t="shared" si="0"/>
        <v>203500</v>
      </c>
      <c r="G6" s="30">
        <f t="shared" si="1"/>
        <v>3.5679845708775311</v>
      </c>
    </row>
    <row r="7" spans="1:7" x14ac:dyDescent="0.25">
      <c r="A7" s="16" t="s">
        <v>36</v>
      </c>
      <c r="B7" s="16" t="s">
        <v>37</v>
      </c>
      <c r="C7" s="17">
        <v>734477</v>
      </c>
      <c r="D7" s="17">
        <v>734477</v>
      </c>
      <c r="E7" s="28"/>
      <c r="F7" s="29">
        <f t="shared" si="0"/>
        <v>0</v>
      </c>
      <c r="G7" s="30">
        <f t="shared" si="1"/>
        <v>0</v>
      </c>
    </row>
    <row r="8" spans="1:7" x14ac:dyDescent="0.25">
      <c r="A8" s="16" t="s">
        <v>38</v>
      </c>
      <c r="B8" s="16" t="s">
        <v>39</v>
      </c>
      <c r="C8" s="17">
        <v>3300000</v>
      </c>
      <c r="D8" s="17">
        <v>3300000</v>
      </c>
      <c r="E8" s="28">
        <f t="shared" ref="E8:E18" si="2">D8/$D$18*100</f>
        <v>14.632701889383338</v>
      </c>
      <c r="F8" s="29">
        <f t="shared" si="0"/>
        <v>0</v>
      </c>
      <c r="G8" s="30">
        <f t="shared" si="1"/>
        <v>0</v>
      </c>
    </row>
    <row r="9" spans="1:7" x14ac:dyDescent="0.25">
      <c r="A9" s="16" t="s">
        <v>40</v>
      </c>
      <c r="B9" s="16" t="s">
        <v>32</v>
      </c>
      <c r="C9" s="17">
        <v>47054</v>
      </c>
      <c r="D9" s="17">
        <v>47316</v>
      </c>
      <c r="E9" s="28">
        <f t="shared" si="2"/>
        <v>0.2098063401812309</v>
      </c>
      <c r="F9" s="29">
        <f t="shared" si="0"/>
        <v>262</v>
      </c>
      <c r="G9" s="30">
        <f t="shared" si="1"/>
        <v>0.55372389889255225</v>
      </c>
    </row>
    <row r="10" spans="1:7" x14ac:dyDescent="0.25">
      <c r="A10" s="16" t="s">
        <v>41</v>
      </c>
      <c r="B10" s="16" t="s">
        <v>32</v>
      </c>
      <c r="C10" s="17">
        <v>2535216</v>
      </c>
      <c r="D10" s="17">
        <v>2803235</v>
      </c>
      <c r="E10" s="28">
        <f t="shared" si="2"/>
        <v>12.42997032754106</v>
      </c>
      <c r="F10" s="29">
        <f t="shared" si="0"/>
        <v>268019</v>
      </c>
      <c r="G10" s="30">
        <f t="shared" si="1"/>
        <v>9.5610607030805479</v>
      </c>
    </row>
    <row r="11" spans="1:7" x14ac:dyDescent="0.25">
      <c r="A11" s="16" t="s">
        <v>42</v>
      </c>
      <c r="B11" s="16" t="s">
        <v>32</v>
      </c>
      <c r="C11" s="17">
        <v>2410975</v>
      </c>
      <c r="D11" s="17">
        <v>1512455</v>
      </c>
      <c r="E11" s="28">
        <f t="shared" si="2"/>
        <v>6.7064554957900828</v>
      </c>
      <c r="F11" s="31">
        <f t="shared" si="0"/>
        <v>-898520</v>
      </c>
      <c r="G11" s="30">
        <f t="shared" si="1"/>
        <v>-59.40804850392243</v>
      </c>
    </row>
    <row r="12" spans="1:7" x14ac:dyDescent="0.25">
      <c r="A12" s="16" t="s">
        <v>43</v>
      </c>
      <c r="B12" s="16" t="s">
        <v>24</v>
      </c>
      <c r="C12" s="17">
        <v>222000</v>
      </c>
      <c r="D12" s="17">
        <v>222000</v>
      </c>
      <c r="E12" s="28">
        <f t="shared" si="2"/>
        <v>0.98438176346760631</v>
      </c>
      <c r="F12" s="29">
        <f t="shared" si="0"/>
        <v>0</v>
      </c>
      <c r="G12" s="30">
        <f t="shared" si="1"/>
        <v>0</v>
      </c>
    </row>
    <row r="13" spans="1:7" x14ac:dyDescent="0.25">
      <c r="A13" s="16" t="s">
        <v>44</v>
      </c>
      <c r="B13" s="16" t="s">
        <v>37</v>
      </c>
      <c r="C13" s="17">
        <v>251931</v>
      </c>
      <c r="D13" s="17">
        <v>251931</v>
      </c>
      <c r="E13" s="28">
        <f t="shared" si="2"/>
        <v>1.1171003696043131</v>
      </c>
      <c r="F13" s="29">
        <f t="shared" si="0"/>
        <v>0</v>
      </c>
      <c r="G13" s="30">
        <f t="shared" si="1"/>
        <v>0</v>
      </c>
    </row>
    <row r="14" spans="1:7" x14ac:dyDescent="0.25">
      <c r="A14" s="16" t="s">
        <v>45</v>
      </c>
      <c r="B14" s="16" t="s">
        <v>46</v>
      </c>
      <c r="C14" s="17">
        <v>3528600</v>
      </c>
      <c r="D14" s="17">
        <v>3528600</v>
      </c>
      <c r="E14" s="28">
        <f t="shared" si="2"/>
        <v>15.64634905662971</v>
      </c>
      <c r="F14" s="29">
        <f t="shared" si="0"/>
        <v>0</v>
      </c>
      <c r="G14" s="30">
        <f t="shared" si="1"/>
        <v>0</v>
      </c>
    </row>
    <row r="15" spans="1:7" x14ac:dyDescent="0.25">
      <c r="A15" s="16" t="s">
        <v>47</v>
      </c>
      <c r="B15" s="16" t="s">
        <v>32</v>
      </c>
      <c r="C15" s="17">
        <v>523091</v>
      </c>
      <c r="D15" s="17">
        <v>565423</v>
      </c>
      <c r="E15" s="28">
        <f t="shared" si="2"/>
        <v>2.5071715758790285</v>
      </c>
      <c r="F15" s="29">
        <f t="shared" si="0"/>
        <v>42332</v>
      </c>
      <c r="G15" s="30">
        <f t="shared" si="1"/>
        <v>7.4867842305672037</v>
      </c>
    </row>
    <row r="16" spans="1:7" x14ac:dyDescent="0.25">
      <c r="A16" s="16" t="s">
        <v>48</v>
      </c>
      <c r="B16" s="16" t="s">
        <v>32</v>
      </c>
      <c r="C16" s="17">
        <v>1281373</v>
      </c>
      <c r="D16" s="17">
        <v>794375</v>
      </c>
      <c r="E16" s="28">
        <f t="shared" si="2"/>
        <v>3.5223795646602691</v>
      </c>
      <c r="F16" s="31">
        <f t="shared" si="0"/>
        <v>-486998</v>
      </c>
      <c r="G16" s="30">
        <f t="shared" si="1"/>
        <v>-61.305806451612895</v>
      </c>
    </row>
    <row r="17" spans="1:7" x14ac:dyDescent="0.25">
      <c r="A17" s="16" t="s">
        <v>49</v>
      </c>
      <c r="B17" s="16" t="s">
        <v>50</v>
      </c>
      <c r="C17" s="17">
        <v>1000000</v>
      </c>
      <c r="D17" s="17">
        <v>1000000</v>
      </c>
      <c r="E17" s="28">
        <f t="shared" si="2"/>
        <v>4.4341520876919196</v>
      </c>
      <c r="F17" s="29">
        <f t="shared" si="0"/>
        <v>0</v>
      </c>
      <c r="G17" s="30">
        <f t="shared" si="1"/>
        <v>0</v>
      </c>
    </row>
    <row r="18" spans="1:7" x14ac:dyDescent="0.25">
      <c r="A18" s="32" t="s">
        <v>13</v>
      </c>
      <c r="B18" s="32" t="s">
        <v>51</v>
      </c>
      <c r="C18" s="33">
        <f>SUM(C3:C17)</f>
        <v>23320908</v>
      </c>
      <c r="D18" s="34">
        <f>SUM(D3:D17)</f>
        <v>22552226</v>
      </c>
      <c r="E18" s="35">
        <f t="shared" si="2"/>
        <v>100</v>
      </c>
      <c r="F18" s="36">
        <f>SUM(F3:F17)</f>
        <v>-768682</v>
      </c>
      <c r="G18" s="37">
        <f>F18/D18*100</f>
        <v>-3.4084528950712003</v>
      </c>
    </row>
    <row r="19" spans="1:7" x14ac:dyDescent="0.25">
      <c r="A19" s="38" t="s">
        <v>52</v>
      </c>
    </row>
    <row r="20" spans="1:7" x14ac:dyDescent="0.25">
      <c r="D20" s="39"/>
    </row>
  </sheetData>
  <pageMargins left="0.70866141732283472" right="0.70866141732283472" top="0.74803149606299213" bottom="0.74803149606299213" header="0.31496062992125984" footer="0.31496062992125984"/>
  <pageSetup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27"/>
  <sheetViews>
    <sheetView zoomScaleNormal="100" workbookViewId="0">
      <selection activeCell="C32" sqref="C32"/>
    </sheetView>
  </sheetViews>
  <sheetFormatPr baseColWidth="10" defaultRowHeight="15" x14ac:dyDescent="0.25"/>
  <cols>
    <col min="1" max="1" width="31.7109375" customWidth="1"/>
    <col min="2" max="2" width="15.7109375" customWidth="1"/>
    <col min="3" max="4" width="16.7109375" customWidth="1"/>
    <col min="5" max="5" width="15.7109375" customWidth="1"/>
    <col min="6" max="7" width="15.7109375" hidden="1" customWidth="1"/>
    <col min="8" max="8" width="15.7109375" customWidth="1"/>
    <col min="9" max="10" width="15.7109375" hidden="1" customWidth="1"/>
    <col min="11" max="11" width="15.7109375" customWidth="1"/>
    <col min="12" max="12" width="14" hidden="1" customWidth="1"/>
  </cols>
  <sheetData>
    <row r="1" spans="1:12" s="42" customFormat="1" x14ac:dyDescent="0.25">
      <c r="A1" s="40" t="s">
        <v>53</v>
      </c>
      <c r="B1" s="40"/>
      <c r="C1" s="40"/>
      <c r="D1" s="40"/>
      <c r="E1" s="40"/>
      <c r="F1" s="40"/>
      <c r="G1" s="40"/>
      <c r="H1" s="40"/>
      <c r="I1" s="40"/>
      <c r="J1" s="40"/>
      <c r="K1" s="41"/>
    </row>
    <row r="2" spans="1:12" ht="60" x14ac:dyDescent="0.25">
      <c r="A2" s="43" t="s">
        <v>54</v>
      </c>
      <c r="B2" s="44" t="s">
        <v>55</v>
      </c>
      <c r="C2" s="45" t="s">
        <v>17</v>
      </c>
      <c r="D2" s="46" t="s">
        <v>18</v>
      </c>
      <c r="E2" s="45" t="s">
        <v>56</v>
      </c>
      <c r="F2" s="47" t="s">
        <v>57</v>
      </c>
      <c r="G2" s="48" t="s">
        <v>58</v>
      </c>
      <c r="H2" s="49" t="s">
        <v>59</v>
      </c>
      <c r="I2" s="49" t="s">
        <v>60</v>
      </c>
      <c r="J2" s="49" t="s">
        <v>61</v>
      </c>
      <c r="K2" s="49" t="s">
        <v>62</v>
      </c>
      <c r="L2" s="47" t="s">
        <v>63</v>
      </c>
    </row>
    <row r="3" spans="1:12" x14ac:dyDescent="0.25">
      <c r="A3" s="16" t="s">
        <v>20</v>
      </c>
      <c r="B3" s="50">
        <v>5186368</v>
      </c>
      <c r="C3" s="50">
        <v>5186368</v>
      </c>
      <c r="D3" s="50">
        <v>775000</v>
      </c>
      <c r="E3" s="51">
        <f>C3+D3</f>
        <v>5961368</v>
      </c>
      <c r="F3" s="50">
        <f>E3-B3</f>
        <v>775000</v>
      </c>
      <c r="G3" s="50">
        <v>0</v>
      </c>
      <c r="H3" s="50"/>
      <c r="I3" s="50">
        <f>H3-G3</f>
        <v>0</v>
      </c>
      <c r="J3" s="50">
        <f>B3-G3</f>
        <v>5186368</v>
      </c>
      <c r="K3" s="50">
        <f>E3-H3</f>
        <v>5961368</v>
      </c>
      <c r="L3" s="52">
        <f t="shared" ref="L3:L20" si="0">K3-J3</f>
        <v>775000</v>
      </c>
    </row>
    <row r="4" spans="1:12" x14ac:dyDescent="0.25">
      <c r="A4" s="16" t="s">
        <v>21</v>
      </c>
      <c r="B4" s="50">
        <v>5186368</v>
      </c>
      <c r="C4" s="50">
        <v>5186368</v>
      </c>
      <c r="D4" s="50">
        <v>775000</v>
      </c>
      <c r="E4" s="51">
        <f t="shared" ref="E4:E19" si="1">C4+D4</f>
        <v>5961368</v>
      </c>
      <c r="F4" s="50">
        <f t="shared" ref="F4:F19" si="2">E4-B4</f>
        <v>775000</v>
      </c>
      <c r="G4" s="50">
        <v>0</v>
      </c>
      <c r="H4" s="50"/>
      <c r="I4" s="50">
        <f t="shared" ref="I4:I20" si="3">H4-G4</f>
        <v>0</v>
      </c>
      <c r="J4" s="50">
        <f t="shared" ref="J4:J19" si="4">B4-G4</f>
        <v>5186368</v>
      </c>
      <c r="K4" s="50">
        <f t="shared" ref="K4:K19" si="5">E4-H4</f>
        <v>5961368</v>
      </c>
      <c r="L4" s="52">
        <f t="shared" si="0"/>
        <v>775000</v>
      </c>
    </row>
    <row r="5" spans="1:12" x14ac:dyDescent="0.25">
      <c r="A5" s="16" t="s">
        <v>22</v>
      </c>
      <c r="B5" s="50">
        <v>5186368</v>
      </c>
      <c r="C5" s="50">
        <v>5186368</v>
      </c>
      <c r="D5" s="50">
        <v>775000</v>
      </c>
      <c r="E5" s="51">
        <f t="shared" si="1"/>
        <v>5961368</v>
      </c>
      <c r="F5" s="50">
        <f t="shared" si="2"/>
        <v>775000</v>
      </c>
      <c r="G5" s="50">
        <v>0</v>
      </c>
      <c r="H5" s="50"/>
      <c r="I5" s="50">
        <f t="shared" si="3"/>
        <v>0</v>
      </c>
      <c r="J5" s="50">
        <f t="shared" si="4"/>
        <v>5186368</v>
      </c>
      <c r="K5" s="50">
        <f t="shared" si="5"/>
        <v>5961368</v>
      </c>
      <c r="L5" s="52">
        <f t="shared" si="0"/>
        <v>775000</v>
      </c>
    </row>
    <row r="6" spans="1:12" x14ac:dyDescent="0.25">
      <c r="A6" s="16" t="s">
        <v>64</v>
      </c>
      <c r="B6" s="50">
        <v>5782870</v>
      </c>
      <c r="C6" s="50">
        <v>5782870</v>
      </c>
      <c r="D6" s="17">
        <f>775000-1032</f>
        <v>773968</v>
      </c>
      <c r="E6" s="51">
        <f t="shared" si="1"/>
        <v>6556838</v>
      </c>
      <c r="F6" s="50">
        <f t="shared" si="2"/>
        <v>773968</v>
      </c>
      <c r="G6" s="17">
        <v>920950</v>
      </c>
      <c r="H6" s="50">
        <v>920950</v>
      </c>
      <c r="I6" s="50">
        <f t="shared" si="3"/>
        <v>0</v>
      </c>
      <c r="J6" s="50">
        <f t="shared" si="4"/>
        <v>4861920</v>
      </c>
      <c r="K6" s="50">
        <f t="shared" si="5"/>
        <v>5635888</v>
      </c>
      <c r="L6" s="53">
        <f t="shared" si="0"/>
        <v>773968</v>
      </c>
    </row>
    <row r="7" spans="1:12" x14ac:dyDescent="0.25">
      <c r="A7" s="16" t="s">
        <v>65</v>
      </c>
      <c r="B7" s="50">
        <v>800000</v>
      </c>
      <c r="C7" s="50">
        <v>800000</v>
      </c>
      <c r="D7" s="50">
        <v>0</v>
      </c>
      <c r="E7" s="51">
        <f t="shared" si="1"/>
        <v>800000</v>
      </c>
      <c r="F7" s="50">
        <f t="shared" si="2"/>
        <v>0</v>
      </c>
      <c r="G7" s="50">
        <v>0</v>
      </c>
      <c r="H7" s="50"/>
      <c r="I7" s="50">
        <f t="shared" si="3"/>
        <v>0</v>
      </c>
      <c r="J7" s="50">
        <f t="shared" si="4"/>
        <v>800000</v>
      </c>
      <c r="K7" s="50">
        <f t="shared" si="5"/>
        <v>800000</v>
      </c>
      <c r="L7" s="54">
        <f t="shared" si="0"/>
        <v>0</v>
      </c>
    </row>
    <row r="8" spans="1:12" x14ac:dyDescent="0.25">
      <c r="A8" s="16" t="s">
        <v>66</v>
      </c>
      <c r="B8" s="50">
        <v>3087447</v>
      </c>
      <c r="C8" s="50">
        <v>3087447</v>
      </c>
      <c r="D8" s="50">
        <v>0</v>
      </c>
      <c r="E8" s="51">
        <f t="shared" si="1"/>
        <v>3087447</v>
      </c>
      <c r="F8" s="50">
        <f t="shared" si="2"/>
        <v>0</v>
      </c>
      <c r="G8" s="50">
        <v>0</v>
      </c>
      <c r="H8" s="50"/>
      <c r="I8" s="50">
        <f t="shared" si="3"/>
        <v>0</v>
      </c>
      <c r="J8" s="50">
        <f t="shared" si="4"/>
        <v>3087447</v>
      </c>
      <c r="K8" s="50">
        <f t="shared" si="5"/>
        <v>3087447</v>
      </c>
      <c r="L8" s="54">
        <f t="shared" si="0"/>
        <v>0</v>
      </c>
    </row>
    <row r="9" spans="1:12" x14ac:dyDescent="0.25">
      <c r="A9" s="16" t="s">
        <v>67</v>
      </c>
      <c r="B9" s="50">
        <v>1381684</v>
      </c>
      <c r="C9" s="50">
        <v>1381684</v>
      </c>
      <c r="D9" s="50">
        <v>0</v>
      </c>
      <c r="E9" s="51">
        <f t="shared" si="1"/>
        <v>1381684</v>
      </c>
      <c r="F9" s="50">
        <f t="shared" si="2"/>
        <v>0</v>
      </c>
      <c r="G9" s="50">
        <v>0</v>
      </c>
      <c r="H9" s="50"/>
      <c r="I9" s="50">
        <f t="shared" si="3"/>
        <v>0</v>
      </c>
      <c r="J9" s="50">
        <f t="shared" si="4"/>
        <v>1381684</v>
      </c>
      <c r="K9" s="50">
        <f t="shared" si="5"/>
        <v>1381684</v>
      </c>
      <c r="L9" s="55">
        <f t="shared" si="0"/>
        <v>0</v>
      </c>
    </row>
    <row r="10" spans="1:12" x14ac:dyDescent="0.25">
      <c r="A10" s="16" t="s">
        <v>68</v>
      </c>
      <c r="B10" s="50">
        <v>2090560</v>
      </c>
      <c r="C10" s="50">
        <v>2090560</v>
      </c>
      <c r="D10" s="50">
        <v>0</v>
      </c>
      <c r="E10" s="51">
        <f t="shared" si="1"/>
        <v>2090560</v>
      </c>
      <c r="F10" s="50">
        <f t="shared" si="2"/>
        <v>0</v>
      </c>
      <c r="G10" s="50">
        <v>0</v>
      </c>
      <c r="H10" s="50"/>
      <c r="I10" s="50">
        <f t="shared" si="3"/>
        <v>0</v>
      </c>
      <c r="J10" s="50">
        <f t="shared" si="4"/>
        <v>2090560</v>
      </c>
      <c r="K10" s="50">
        <f t="shared" si="5"/>
        <v>2090560</v>
      </c>
      <c r="L10" s="54">
        <f t="shared" si="0"/>
        <v>0</v>
      </c>
    </row>
    <row r="11" spans="1:12" s="11" customFormat="1" x14ac:dyDescent="0.25">
      <c r="A11" s="16" t="s">
        <v>69</v>
      </c>
      <c r="B11" s="50">
        <v>10207792</v>
      </c>
      <c r="C11" s="50">
        <v>10207792</v>
      </c>
      <c r="D11" s="50">
        <v>0</v>
      </c>
      <c r="E11" s="51">
        <f t="shared" si="1"/>
        <v>10207792</v>
      </c>
      <c r="F11" s="50">
        <f t="shared" si="2"/>
        <v>0</v>
      </c>
      <c r="G11" s="17">
        <v>252000</v>
      </c>
      <c r="H11" s="50">
        <v>222000</v>
      </c>
      <c r="I11" s="50">
        <f>H11-G11</f>
        <v>-30000</v>
      </c>
      <c r="J11" s="50">
        <f t="shared" si="4"/>
        <v>9955792</v>
      </c>
      <c r="K11" s="50">
        <f t="shared" si="5"/>
        <v>9985792</v>
      </c>
      <c r="L11" s="53">
        <f t="shared" si="0"/>
        <v>30000</v>
      </c>
    </row>
    <row r="12" spans="1:12" s="11" customFormat="1" x14ac:dyDescent="0.25">
      <c r="A12" s="56" t="s">
        <v>70</v>
      </c>
      <c r="B12" s="50">
        <v>3076643</v>
      </c>
      <c r="C12" s="50">
        <v>3076643</v>
      </c>
      <c r="D12" s="50">
        <v>0</v>
      </c>
      <c r="E12" s="51">
        <f t="shared" si="1"/>
        <v>3076643</v>
      </c>
      <c r="F12" s="50">
        <f>E12-B12</f>
        <v>0</v>
      </c>
      <c r="G12" s="50">
        <v>955431</v>
      </c>
      <c r="H12" s="50">
        <f>734477+251931</f>
        <v>986408</v>
      </c>
      <c r="I12" s="50">
        <f t="shared" si="3"/>
        <v>30977</v>
      </c>
      <c r="J12" s="50">
        <f t="shared" si="4"/>
        <v>2121212</v>
      </c>
      <c r="K12" s="50">
        <f t="shared" si="5"/>
        <v>2090235</v>
      </c>
      <c r="L12" s="55">
        <f t="shared" si="0"/>
        <v>-30977</v>
      </c>
    </row>
    <row r="13" spans="1:12" s="11" customFormat="1" x14ac:dyDescent="0.25">
      <c r="A13" s="16" t="s">
        <v>71</v>
      </c>
      <c r="B13" s="50">
        <v>2290091</v>
      </c>
      <c r="C13" s="50">
        <v>2290091</v>
      </c>
      <c r="D13" s="50">
        <v>0</v>
      </c>
      <c r="E13" s="51">
        <f t="shared" si="1"/>
        <v>2290091</v>
      </c>
      <c r="F13" s="50">
        <f t="shared" si="2"/>
        <v>0</v>
      </c>
      <c r="G13" s="50">
        <v>1000000</v>
      </c>
      <c r="H13" s="50">
        <v>1000000</v>
      </c>
      <c r="I13" s="50">
        <f t="shared" si="3"/>
        <v>0</v>
      </c>
      <c r="J13" s="50">
        <f t="shared" si="4"/>
        <v>1290091</v>
      </c>
      <c r="K13" s="50">
        <f t="shared" si="5"/>
        <v>1290091</v>
      </c>
      <c r="L13" s="54">
        <f t="shared" si="0"/>
        <v>0</v>
      </c>
    </row>
    <row r="14" spans="1:12" s="11" customFormat="1" x14ac:dyDescent="0.25">
      <c r="A14" s="56" t="s">
        <v>72</v>
      </c>
      <c r="B14" s="50">
        <v>12168974</v>
      </c>
      <c r="C14" s="50">
        <v>12168974</v>
      </c>
      <c r="D14" s="50">
        <v>0</v>
      </c>
      <c r="E14" s="51">
        <f t="shared" si="1"/>
        <v>12168974</v>
      </c>
      <c r="F14" s="50">
        <f>E14-B14</f>
        <v>0</v>
      </c>
      <c r="G14" s="50">
        <v>8324300</v>
      </c>
      <c r="H14" s="50">
        <v>6890768</v>
      </c>
      <c r="I14" s="50">
        <f t="shared" si="3"/>
        <v>-1433532</v>
      </c>
      <c r="J14" s="50">
        <f t="shared" si="4"/>
        <v>3844674</v>
      </c>
      <c r="K14" s="50">
        <f t="shared" si="5"/>
        <v>5278206</v>
      </c>
      <c r="L14" s="52">
        <f t="shared" si="0"/>
        <v>1433532</v>
      </c>
    </row>
    <row r="15" spans="1:12" s="11" customFormat="1" x14ac:dyDescent="0.25">
      <c r="A15" s="16" t="s">
        <v>73</v>
      </c>
      <c r="B15" s="50">
        <v>807450</v>
      </c>
      <c r="C15" s="50">
        <v>807450</v>
      </c>
      <c r="D15" s="50">
        <v>0</v>
      </c>
      <c r="E15" s="51">
        <f t="shared" si="1"/>
        <v>807450</v>
      </c>
      <c r="F15" s="50">
        <f t="shared" si="2"/>
        <v>0</v>
      </c>
      <c r="G15" s="50">
        <v>0</v>
      </c>
      <c r="H15" s="50"/>
      <c r="I15" s="50">
        <f t="shared" si="3"/>
        <v>0</v>
      </c>
      <c r="J15" s="50">
        <f t="shared" si="4"/>
        <v>807450</v>
      </c>
      <c r="K15" s="50">
        <f t="shared" si="5"/>
        <v>807450</v>
      </c>
      <c r="L15" s="54">
        <f t="shared" si="0"/>
        <v>0</v>
      </c>
    </row>
    <row r="16" spans="1:12" s="11" customFormat="1" x14ac:dyDescent="0.25">
      <c r="A16" s="16" t="s">
        <v>74</v>
      </c>
      <c r="B16" s="50">
        <v>8692000</v>
      </c>
      <c r="C16" s="50">
        <v>8692000</v>
      </c>
      <c r="D16" s="50">
        <v>0</v>
      </c>
      <c r="E16" s="51">
        <f t="shared" si="1"/>
        <v>8692000</v>
      </c>
      <c r="F16" s="50">
        <f t="shared" si="2"/>
        <v>0</v>
      </c>
      <c r="G16" s="50">
        <v>2784668</v>
      </c>
      <c r="H16" s="50">
        <v>3300000</v>
      </c>
      <c r="I16" s="50">
        <f t="shared" si="3"/>
        <v>515332</v>
      </c>
      <c r="J16" s="50">
        <f t="shared" si="4"/>
        <v>5907332</v>
      </c>
      <c r="K16" s="50">
        <f t="shared" si="5"/>
        <v>5392000</v>
      </c>
      <c r="L16" s="55">
        <f t="shared" si="0"/>
        <v>-515332</v>
      </c>
    </row>
    <row r="17" spans="1:12" s="11" customFormat="1" x14ac:dyDescent="0.25">
      <c r="A17" s="16" t="s">
        <v>75</v>
      </c>
      <c r="B17" s="50">
        <v>7815803</v>
      </c>
      <c r="C17" s="50">
        <v>7815803</v>
      </c>
      <c r="D17" s="50">
        <v>0</v>
      </c>
      <c r="E17" s="51">
        <f t="shared" si="1"/>
        <v>7815803</v>
      </c>
      <c r="F17" s="50">
        <f t="shared" si="2"/>
        <v>0</v>
      </c>
      <c r="G17" s="50">
        <v>3528600</v>
      </c>
      <c r="H17" s="50">
        <v>3528600</v>
      </c>
      <c r="I17" s="50">
        <f t="shared" si="3"/>
        <v>0</v>
      </c>
      <c r="J17" s="50">
        <f t="shared" si="4"/>
        <v>4287203</v>
      </c>
      <c r="K17" s="50">
        <f t="shared" si="5"/>
        <v>4287203</v>
      </c>
      <c r="L17" s="54">
        <f t="shared" si="0"/>
        <v>0</v>
      </c>
    </row>
    <row r="18" spans="1:12" s="11" customFormat="1" x14ac:dyDescent="0.25">
      <c r="A18" s="16" t="s">
        <v>76</v>
      </c>
      <c r="B18" s="50">
        <v>265000</v>
      </c>
      <c r="C18" s="50">
        <v>265000</v>
      </c>
      <c r="D18" s="50">
        <v>0</v>
      </c>
      <c r="E18" s="51">
        <f t="shared" si="1"/>
        <v>265000</v>
      </c>
      <c r="F18" s="50">
        <f t="shared" si="2"/>
        <v>0</v>
      </c>
      <c r="G18" s="50">
        <v>0</v>
      </c>
      <c r="H18" s="50"/>
      <c r="I18" s="50">
        <f t="shared" si="3"/>
        <v>0</v>
      </c>
      <c r="J18" s="50">
        <f t="shared" si="4"/>
        <v>265000</v>
      </c>
      <c r="K18" s="50">
        <f t="shared" si="5"/>
        <v>265000</v>
      </c>
      <c r="L18" s="54">
        <f t="shared" si="0"/>
        <v>0</v>
      </c>
    </row>
    <row r="19" spans="1:12" s="11" customFormat="1" x14ac:dyDescent="0.25">
      <c r="A19" s="56" t="s">
        <v>77</v>
      </c>
      <c r="B19" s="50">
        <v>9730482</v>
      </c>
      <c r="C19" s="50">
        <v>9730482</v>
      </c>
      <c r="D19" s="50">
        <v>0</v>
      </c>
      <c r="E19" s="51">
        <f t="shared" si="1"/>
        <v>9730482</v>
      </c>
      <c r="F19" s="50">
        <f t="shared" si="2"/>
        <v>0</v>
      </c>
      <c r="G19" s="50">
        <v>3241170</v>
      </c>
      <c r="H19" s="50">
        <v>5703500</v>
      </c>
      <c r="I19" s="50">
        <f t="shared" si="3"/>
        <v>2462330</v>
      </c>
      <c r="J19" s="50">
        <f t="shared" si="4"/>
        <v>6489312</v>
      </c>
      <c r="K19" s="50">
        <f t="shared" si="5"/>
        <v>4026982</v>
      </c>
      <c r="L19" s="55">
        <f t="shared" si="0"/>
        <v>-2462330</v>
      </c>
    </row>
    <row r="20" spans="1:12" s="11" customFormat="1" x14ac:dyDescent="0.25">
      <c r="A20" s="57" t="s">
        <v>78</v>
      </c>
      <c r="B20" s="58">
        <f t="shared" ref="B20:H20" si="6">SUM(B3:B19)</f>
        <v>83755900</v>
      </c>
      <c r="C20" s="59">
        <f t="shared" ref="C20:D20" si="7">SUM(C3:C19)</f>
        <v>83755900</v>
      </c>
      <c r="D20" s="60">
        <f t="shared" si="7"/>
        <v>3098968</v>
      </c>
      <c r="E20" s="59">
        <f t="shared" si="6"/>
        <v>86854868</v>
      </c>
      <c r="F20" s="61">
        <f t="shared" si="6"/>
        <v>3098968</v>
      </c>
      <c r="G20" s="62">
        <f>SUM(G3:G19)</f>
        <v>21007119</v>
      </c>
      <c r="H20" s="63">
        <f t="shared" si="6"/>
        <v>22552226</v>
      </c>
      <c r="I20" s="64">
        <f t="shared" si="3"/>
        <v>1545107</v>
      </c>
      <c r="J20" s="63">
        <f>SUM(J3:J19)</f>
        <v>62748781</v>
      </c>
      <c r="K20" s="63">
        <f>SUM(K3:K19)</f>
        <v>64302642</v>
      </c>
      <c r="L20" s="65">
        <f t="shared" si="0"/>
        <v>1553861</v>
      </c>
    </row>
    <row r="21" spans="1:12" x14ac:dyDescent="0.25">
      <c r="A21" s="66"/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spans="1:12" x14ac:dyDescent="0.25">
      <c r="A22" s="66"/>
      <c r="B22" s="19"/>
      <c r="C22" s="19"/>
      <c r="D22" s="19"/>
      <c r="E22" s="19"/>
      <c r="F22" s="19"/>
      <c r="G22" s="19"/>
      <c r="H22" s="19"/>
      <c r="I22" s="19"/>
      <c r="J22" s="19"/>
      <c r="K22" s="19"/>
    </row>
    <row r="23" spans="1:12" x14ac:dyDescent="0.25">
      <c r="A23" s="11"/>
      <c r="B23" s="11"/>
      <c r="C23" s="11"/>
      <c r="D23" s="11"/>
      <c r="H23" s="19"/>
      <c r="I23" s="19"/>
      <c r="J23" s="19"/>
      <c r="K23" s="19"/>
    </row>
    <row r="24" spans="1:12" x14ac:dyDescent="0.25">
      <c r="A24" s="67"/>
      <c r="B24" s="67"/>
      <c r="C24" s="67"/>
      <c r="D24" s="67"/>
      <c r="E24" s="11"/>
      <c r="F24" s="11"/>
      <c r="G24" s="11"/>
      <c r="H24" s="11"/>
      <c r="I24" s="11"/>
      <c r="J24" s="11"/>
      <c r="K24" s="11"/>
    </row>
    <row r="25" spans="1:12" x14ac:dyDescent="0.25">
      <c r="E25" s="19"/>
      <c r="K25" s="11"/>
    </row>
    <row r="26" spans="1:12" x14ac:dyDescent="0.25">
      <c r="K26" s="11"/>
    </row>
    <row r="27" spans="1:12" x14ac:dyDescent="0.25">
      <c r="K27" s="11"/>
    </row>
  </sheetData>
  <printOptions horizontalCentered="1"/>
  <pageMargins left="0.78740157480314965" right="0.70866141732283472" top="0.74803149606299213" bottom="0.74803149606299213" header="0.31496062992125984" footer="0.31496062992125984"/>
  <pageSetup scale="9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8"/>
  <sheetViews>
    <sheetView workbookViewId="0">
      <selection activeCell="A8" sqref="A8"/>
    </sheetView>
  </sheetViews>
  <sheetFormatPr baseColWidth="10" defaultRowHeight="15.75" x14ac:dyDescent="0.25"/>
  <cols>
    <col min="1" max="1" width="35.5703125" style="68" bestFit="1" customWidth="1"/>
    <col min="2" max="2" width="13.42578125" style="69" bestFit="1" customWidth="1"/>
    <col min="3" max="3" width="12" style="69" bestFit="1" customWidth="1"/>
    <col min="4" max="4" width="13.42578125" style="69" bestFit="1" customWidth="1"/>
    <col min="5" max="5" width="13.42578125" style="68" bestFit="1" customWidth="1"/>
    <col min="6" max="6" width="12" style="68" bestFit="1" customWidth="1"/>
    <col min="7" max="8" width="13.42578125" style="68" bestFit="1" customWidth="1"/>
    <col min="9" max="9" width="12" style="68" bestFit="1" customWidth="1"/>
    <col min="10" max="10" width="13.42578125" style="68" bestFit="1" customWidth="1"/>
    <col min="11" max="16384" width="11.42578125" style="68"/>
  </cols>
  <sheetData>
    <row r="1" spans="1:10" x14ac:dyDescent="0.25">
      <c r="A1" s="68" t="s">
        <v>79</v>
      </c>
    </row>
    <row r="2" spans="1:10" s="74" customFormat="1" x14ac:dyDescent="0.25">
      <c r="A2" s="70" t="s">
        <v>54</v>
      </c>
      <c r="B2" s="71" t="s">
        <v>80</v>
      </c>
      <c r="C2" s="71" t="s">
        <v>81</v>
      </c>
      <c r="D2" s="71" t="s">
        <v>78</v>
      </c>
      <c r="E2" s="72" t="s">
        <v>93</v>
      </c>
      <c r="F2" s="72" t="s">
        <v>92</v>
      </c>
      <c r="G2" s="72" t="s">
        <v>91</v>
      </c>
      <c r="H2" s="73" t="s">
        <v>82</v>
      </c>
      <c r="I2" s="73" t="s">
        <v>83</v>
      </c>
      <c r="J2" s="73" t="s">
        <v>84</v>
      </c>
    </row>
    <row r="3" spans="1:10" x14ac:dyDescent="0.25">
      <c r="A3" s="75" t="s">
        <v>85</v>
      </c>
      <c r="B3" s="76">
        <v>1818500</v>
      </c>
      <c r="C3" s="76">
        <v>329500</v>
      </c>
      <c r="D3" s="76">
        <f>B3+C3</f>
        <v>2148000</v>
      </c>
      <c r="E3" s="77">
        <f>400000+483179+192000</f>
        <v>1075179</v>
      </c>
      <c r="F3" s="77">
        <v>337502</v>
      </c>
      <c r="G3" s="77">
        <f>E3+F3</f>
        <v>1412681</v>
      </c>
      <c r="H3" s="76">
        <v>2026368</v>
      </c>
      <c r="I3" s="76">
        <v>300000</v>
      </c>
      <c r="J3" s="76">
        <f>H3+I3</f>
        <v>2326368</v>
      </c>
    </row>
    <row r="4" spans="1:10" x14ac:dyDescent="0.25">
      <c r="A4" s="75" t="s">
        <v>86</v>
      </c>
      <c r="B4" s="76">
        <f>1267868-B5</f>
        <v>467868</v>
      </c>
      <c r="C4" s="76">
        <f>145500-C5</f>
        <v>66000</v>
      </c>
      <c r="D4" s="76">
        <f t="shared" ref="D4:D6" si="0">B4+C4</f>
        <v>533868</v>
      </c>
      <c r="E4" s="77">
        <v>180000</v>
      </c>
      <c r="F4" s="77">
        <v>0</v>
      </c>
      <c r="G4" s="77">
        <f t="shared" ref="G4:G6" si="1">E4+F4</f>
        <v>180000</v>
      </c>
      <c r="H4" s="76">
        <v>0</v>
      </c>
      <c r="I4" s="76">
        <v>0</v>
      </c>
      <c r="J4" s="76">
        <f t="shared" ref="J4:J6" si="2">H4+I4</f>
        <v>0</v>
      </c>
    </row>
    <row r="5" spans="1:10" x14ac:dyDescent="0.25">
      <c r="A5" s="75" t="s">
        <v>87</v>
      </c>
      <c r="B5" s="76">
        <f>145000+130000+405000+120000</f>
        <v>800000</v>
      </c>
      <c r="C5" s="76">
        <f>22500+19500+21000+16500</f>
        <v>79500</v>
      </c>
      <c r="D5" s="76">
        <f t="shared" si="0"/>
        <v>879500</v>
      </c>
      <c r="E5" s="77">
        <v>1341541</v>
      </c>
      <c r="F5" s="77">
        <v>50000</v>
      </c>
      <c r="G5" s="77">
        <f t="shared" si="1"/>
        <v>1391541</v>
      </c>
      <c r="H5" s="76">
        <v>865000</v>
      </c>
      <c r="I5" s="76">
        <v>130000</v>
      </c>
      <c r="J5" s="76">
        <f t="shared" si="2"/>
        <v>995000</v>
      </c>
    </row>
    <row r="6" spans="1:10" x14ac:dyDescent="0.25">
      <c r="A6" s="75" t="s">
        <v>88</v>
      </c>
      <c r="B6" s="76">
        <f>743000+700000+657000</f>
        <v>2100000</v>
      </c>
      <c r="C6" s="76">
        <v>300000</v>
      </c>
      <c r="D6" s="76">
        <f t="shared" si="0"/>
        <v>2400000</v>
      </c>
      <c r="E6" s="77">
        <f>799973+972916+816759</f>
        <v>2589648</v>
      </c>
      <c r="F6" s="77">
        <f>129166*3</f>
        <v>387498</v>
      </c>
      <c r="G6" s="77">
        <f t="shared" si="1"/>
        <v>2977146</v>
      </c>
      <c r="H6" s="76">
        <f>765000*3</f>
        <v>2295000</v>
      </c>
      <c r="I6" s="76">
        <f>115000*3</f>
        <v>345000</v>
      </c>
      <c r="J6" s="76">
        <f t="shared" si="2"/>
        <v>2640000</v>
      </c>
    </row>
    <row r="7" spans="1:10" x14ac:dyDescent="0.25">
      <c r="A7" s="78" t="s">
        <v>13</v>
      </c>
      <c r="B7" s="79">
        <f>SUM(B3:B6)</f>
        <v>5186368</v>
      </c>
      <c r="C7" s="79">
        <f>SUM(C3:C6)</f>
        <v>775000</v>
      </c>
      <c r="D7" s="79">
        <f>SUM(D3:D6)</f>
        <v>5961368</v>
      </c>
      <c r="E7" s="80">
        <f>SUM(E3:E6)</f>
        <v>5186368</v>
      </c>
      <c r="F7" s="80">
        <f>SUM(F3:F6)</f>
        <v>775000</v>
      </c>
      <c r="G7" s="80">
        <f>SUM(E7:F7)</f>
        <v>5961368</v>
      </c>
      <c r="H7" s="81">
        <f>SUM(H3:H6)</f>
        <v>5186368</v>
      </c>
      <c r="I7" s="81">
        <f>SUM(I3:I6)</f>
        <v>775000</v>
      </c>
      <c r="J7" s="81">
        <f>SUM(J3:J6)</f>
        <v>5961368</v>
      </c>
    </row>
    <row r="8" spans="1:10" x14ac:dyDescent="0.25">
      <c r="A8" t="s">
        <v>90</v>
      </c>
    </row>
  </sheetData>
  <pageMargins left="0.74803149606299213" right="0.74803149606299213" top="0.98425196850393704" bottom="0.98425196850393704" header="0.51181102362204722" footer="0.51181102362204722"/>
  <pageSetup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Techos uam</vt:lpstr>
      <vt:lpstr>techos unidad</vt:lpstr>
      <vt:lpstr>Partidas protegidas</vt:lpstr>
      <vt:lpstr>techos coordinaciones</vt:lpstr>
      <vt:lpstr>Divisiones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Avazquez</dc:creator>
  <cp:lastModifiedBy>SU-OTCA01</cp:lastModifiedBy>
  <dcterms:created xsi:type="dcterms:W3CDTF">2019-10-30T22:38:45Z</dcterms:created>
  <dcterms:modified xsi:type="dcterms:W3CDTF">2019-10-30T23:47:01Z</dcterms:modified>
</cp:coreProperties>
</file>