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Ex1.xml" ContentType="application/vnd.ms-office.chartex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cuments\CONSEJO ACADEMICO\2022\CUA-198-22\ANTEPROYECTO DIVISIONES 2023\DCNI\"/>
    </mc:Choice>
  </mc:AlternateContent>
  <bookViews>
    <workbookView xWindow="0" yWindow="0" windowWidth="23040" windowHeight="9408"/>
  </bookViews>
  <sheets>
    <sheet name="Anteproyecto 2023 OK" sheetId="9" r:id="rId1"/>
    <sheet name="Prioridad 1 y 2 (OK) (2)" sheetId="12" state="hidden" r:id="rId2"/>
  </sheets>
  <definedNames>
    <definedName name="_xlchart.v1.0" hidden="1">'Prioridad 1 y 2 (OK) (2)'!$A$40:$A$44</definedName>
    <definedName name="_xlchart.v1.1" hidden="1">'Prioridad 1 y 2 (OK) (2)'!$E$40:$E$44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9" i="12" l="1"/>
  <c r="T19" i="12"/>
  <c r="T13" i="12"/>
  <c r="T33" i="12" s="1"/>
  <c r="C53" i="12"/>
  <c r="B53" i="12"/>
  <c r="E31" i="12"/>
  <c r="M8" i="12"/>
  <c r="I8" i="12"/>
  <c r="K5" i="12" s="1"/>
  <c r="K7" i="12"/>
  <c r="R6" i="12"/>
  <c r="D40" i="9"/>
  <c r="C40" i="9"/>
  <c r="E39" i="9"/>
  <c r="E40" i="9" s="1"/>
  <c r="E33" i="9"/>
  <c r="C30" i="9"/>
  <c r="C21" i="9"/>
  <c r="C12" i="9"/>
  <c r="C35" i="9"/>
  <c r="E35" i="9" s="1"/>
  <c r="D34" i="9"/>
  <c r="D36" i="9" s="1"/>
  <c r="C34" i="9"/>
  <c r="D11" i="9"/>
  <c r="D26" i="9"/>
  <c r="E25" i="9"/>
  <c r="C26" i="9"/>
  <c r="D51" i="9"/>
  <c r="C51" i="9"/>
  <c r="E50" i="9"/>
  <c r="E49" i="9"/>
  <c r="D46" i="9"/>
  <c r="C46" i="9"/>
  <c r="E45" i="9"/>
  <c r="E44" i="9"/>
  <c r="E43" i="9"/>
  <c r="D29" i="9"/>
  <c r="D30" i="9" s="1"/>
  <c r="D21" i="9"/>
  <c r="E20" i="9"/>
  <c r="E19" i="9"/>
  <c r="E18" i="9"/>
  <c r="E17" i="9"/>
  <c r="E16" i="9"/>
  <c r="E15" i="9"/>
  <c r="E10" i="9"/>
  <c r="D9" i="9"/>
  <c r="E9" i="9" s="1"/>
  <c r="U19" i="12" l="1"/>
  <c r="U29" i="12"/>
  <c r="U13" i="12"/>
  <c r="K6" i="12"/>
  <c r="K8" i="12" s="1"/>
  <c r="F31" i="12"/>
  <c r="C36" i="9"/>
  <c r="C53" i="9" s="1"/>
  <c r="E34" i="9"/>
  <c r="E36" i="9" s="1"/>
  <c r="D12" i="9"/>
  <c r="E24" i="9"/>
  <c r="E26" i="9" s="1"/>
  <c r="E51" i="9"/>
  <c r="E11" i="9"/>
  <c r="E29" i="9"/>
  <c r="E30" i="9" s="1"/>
  <c r="E21" i="9"/>
  <c r="E46" i="9"/>
  <c r="E8" i="9"/>
  <c r="J7" i="12" l="1"/>
  <c r="J5" i="12"/>
  <c r="J6" i="12"/>
  <c r="N5" i="12"/>
  <c r="N6" i="12"/>
  <c r="N7" i="12"/>
  <c r="D53" i="9"/>
  <c r="E12" i="9"/>
  <c r="E53" i="9" s="1"/>
  <c r="N8" i="12" l="1"/>
  <c r="J8" i="12"/>
  <c r="B31" i="12" l="1"/>
  <c r="C19" i="12" l="1"/>
  <c r="C24" i="12"/>
  <c r="C29" i="12"/>
  <c r="C27" i="12"/>
  <c r="C21" i="12"/>
  <c r="C25" i="12"/>
  <c r="C23" i="12"/>
  <c r="C28" i="12"/>
  <c r="C26" i="12"/>
  <c r="C30" i="12"/>
  <c r="C20" i="12"/>
  <c r="C22" i="12"/>
  <c r="C31" i="12" l="1"/>
</calcChain>
</file>

<file path=xl/sharedStrings.xml><?xml version="1.0" encoding="utf-8"?>
<sst xmlns="http://schemas.openxmlformats.org/spreadsheetml/2006/main" count="166" uniqueCount="84">
  <si>
    <t>Proyecto/Área</t>
  </si>
  <si>
    <t>%</t>
  </si>
  <si>
    <t>Dirección</t>
  </si>
  <si>
    <t>Eq. y mntto. Gestión</t>
  </si>
  <si>
    <t>Mntto. Investigación</t>
  </si>
  <si>
    <t>Proy. Div. De La Coord. De Labs. De Docencia</t>
  </si>
  <si>
    <t>Proy. de congresos y eventos</t>
  </si>
  <si>
    <t>Proy. Div. de Apoyo a Infraestruc. de Lab. de Computo</t>
  </si>
  <si>
    <t>LMA</t>
  </si>
  <si>
    <t>LIC</t>
  </si>
  <si>
    <t>LIB</t>
  </si>
  <si>
    <t>LBM</t>
  </si>
  <si>
    <t>PCNI</t>
  </si>
  <si>
    <t>SA</t>
  </si>
  <si>
    <t>DCN</t>
  </si>
  <si>
    <t>DPT</t>
  </si>
  <si>
    <t>TOTAL</t>
  </si>
  <si>
    <t>DMAS</t>
  </si>
  <si>
    <t>ÁREA</t>
  </si>
  <si>
    <t>Docencia</t>
  </si>
  <si>
    <t>Total</t>
  </si>
  <si>
    <t>DOCENCIA</t>
  </si>
  <si>
    <t>PROGRAMAS DIVISIONALES</t>
  </si>
  <si>
    <t>LICENCIATURA EN MATEMÁTICAS APLICADAS</t>
  </si>
  <si>
    <t>LICENCIATURA EN INGENIERÍA EN COMPUTACIÓN</t>
  </si>
  <si>
    <t>LICENCIATURA EN INGENIERÍA BIOLÓGICA</t>
  </si>
  <si>
    <t>LICENCIATURA EN BIOLOGÍA MOLECULAR</t>
  </si>
  <si>
    <t>REMUNERACIONES Y PRESTACIONES</t>
  </si>
  <si>
    <t xml:space="preserve">DEPARTAMENTO DE CIENCIAS NATURALES </t>
  </si>
  <si>
    <t>DEPARTAMENTO DE MATEMÁTICAS APLICADAS</t>
  </si>
  <si>
    <t>DEPARTAMENTO DE PROCESOS Y TECNOLOGÍA</t>
  </si>
  <si>
    <t>COORDINACIÓN DE LABORATORIOS DE COMPUTO DE DOCENCIA</t>
  </si>
  <si>
    <t>COORDINACIÓN DE LABORATORIOS EXPERIMENTALES DE DOCENCIA</t>
  </si>
  <si>
    <t>TOTAL LABORATORIOS DE DOCENCIA</t>
  </si>
  <si>
    <t>LABORATORIOS DE DOCENCIA</t>
  </si>
  <si>
    <t>MANTENIMIENTO PARA LA INVESTIGACIÓN</t>
  </si>
  <si>
    <t>PRESERVACIÓN Y DIFUSIÓN DE LA CULTURA</t>
  </si>
  <si>
    <t>TOTAL INVESTIGACIÓN</t>
  </si>
  <si>
    <t>ORGANIZACIÓN DE CONGRESOS Y ENCUENTROS DE LA DCNI</t>
  </si>
  <si>
    <t>TOTAL DEPARTAMENTOS</t>
  </si>
  <si>
    <t>TOTAL DOCENCIA</t>
  </si>
  <si>
    <t>PROYECTO DE GESTION DE LA DCNI</t>
  </si>
  <si>
    <t>PROYECTO DE EQUIPAMENTO Y MANTENIMIENTO DE LA DCNI</t>
  </si>
  <si>
    <t>PROYECTO DE GESTIÓN DE LA SECRETARÍA ACADEMICA DE LA DCNI</t>
  </si>
  <si>
    <t>Prioridad 2</t>
  </si>
  <si>
    <t>POSGRADO CBS</t>
  </si>
  <si>
    <t>CODDAA</t>
  </si>
  <si>
    <t>Prioridad 1</t>
  </si>
  <si>
    <t>TOTAL PRESERVACIÓN Y DIFUSICIÓN DE LA CULTURA</t>
  </si>
  <si>
    <t>Proy. Apoyo alumnos</t>
  </si>
  <si>
    <t>APOYO A ALUMNOS DE LA DCNI</t>
  </si>
  <si>
    <t>TOTAL APOYO A ALUMNOS DE LA DCNI</t>
  </si>
  <si>
    <t>P1</t>
  </si>
  <si>
    <t>P2</t>
  </si>
  <si>
    <t>Área</t>
  </si>
  <si>
    <t>Departamentos</t>
  </si>
  <si>
    <t>ANTEPROYECTO DE PRESUPUESTO 2023</t>
  </si>
  <si>
    <t>PROPUESTA 2023</t>
  </si>
  <si>
    <t>TOTAL APOYO INSTITUCIONAL</t>
  </si>
  <si>
    <t>APOYO A INVESTIGACIÓN</t>
  </si>
  <si>
    <t>APOYO A DOCENCIA DE LA DCNI</t>
  </si>
  <si>
    <t>TOTAL APOYO A DOCENCIA LA DCNI</t>
  </si>
  <si>
    <t>Apoyo a docencia y alumnado y eventos</t>
  </si>
  <si>
    <t>Apoyo a la Investig.</t>
  </si>
  <si>
    <t>Renumeración</t>
  </si>
  <si>
    <t>Proy. Apoyo docencia</t>
  </si>
  <si>
    <t>Subtotales</t>
  </si>
  <si>
    <t>Totales</t>
  </si>
  <si>
    <t>ADECUACIÓN DE INSTALACIONES</t>
  </si>
  <si>
    <t>POSGRADO EN CIENCIAS NATURALES E INGENIERÍA</t>
  </si>
  <si>
    <t>Gestión DCNI</t>
  </si>
  <si>
    <t>Apoyo a Investigación</t>
  </si>
  <si>
    <t>DIVISIÓN DE CIENCIAS NATURALES E INGENIERÍA</t>
  </si>
  <si>
    <t>APOYO PARA LA INVESTIGACIÓN EN LA DCNI:ADECUACION ESPACIOS</t>
  </si>
  <si>
    <t>GESTIÓN</t>
  </si>
  <si>
    <t xml:space="preserve">DEPARTAMENTOS </t>
  </si>
  <si>
    <t>TOTAL PROGRAMAS DIVISIONALES 2023</t>
  </si>
  <si>
    <t>OFERTA EDUCATIVA Y ANÁLISIS DE LICENCIATURAS</t>
  </si>
  <si>
    <t>Gestión   DCNI</t>
  </si>
  <si>
    <t>Departamentos Académicos</t>
  </si>
  <si>
    <t>ÁREA DE ATENCIÓN</t>
  </si>
  <si>
    <t>Apoyo a docencia, alumnado y eventos</t>
  </si>
  <si>
    <t>Proy. Apoyo alumnado</t>
  </si>
  <si>
    <t>Proyecto/Área atención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</si>
</sst>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 &quot;L.&quot;\ * #,##0.00_ ;_ &quot;L.&quot;\ * \-#,##0.00_ ;_ &quot;L.&quot;\ * &quot;-&quot;??_ ;_ @_ "/>
    <numFmt numFmtId="165" formatCode="&quot;$&quot;#,##0"/>
    <numFmt numFmtId="166" formatCode="0.0"/>
    <numFmt numFmtId="167" formatCode="_-[$$-80A]* #,##0.00_-;\-[$$-80A]* #,##0.00_-;_-[$$-80A]* &quot;-&quot;??_-;_-@_-"/>
    <numFmt numFmtId="168" formatCode="#,##0.0000"/>
    <numFmt numFmtId="169" formatCode="#,##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rgb="FFFF0000"/>
      <name val="Calibri"/>
      <family val="2"/>
      <scheme val="minor"/>
    </font>
    <font>
      <sz val="14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D6D1"/>
        <bgColor indexed="64"/>
      </patternFill>
    </fill>
    <fill>
      <patternFill patternType="solid">
        <fgColor rgb="FF81FF8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B99FF"/>
        <bgColor indexed="64"/>
      </patternFill>
    </fill>
    <fill>
      <patternFill patternType="solid">
        <fgColor rgb="FF11DFDA"/>
        <bgColor indexed="64"/>
      </patternFill>
    </fill>
    <fill>
      <patternFill patternType="solid">
        <fgColor rgb="FF80FF8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55">
    <xf numFmtId="0" fontId="0" fillId="0" borderId="0" xfId="0"/>
    <xf numFmtId="165" fontId="2" fillId="2" borderId="1" xfId="0" applyNumberFormat="1" applyFont="1" applyFill="1" applyBorder="1" applyAlignment="1">
      <alignment horizontal="center"/>
    </xf>
    <xf numFmtId="0" fontId="3" fillId="0" borderId="0" xfId="0" applyFont="1"/>
    <xf numFmtId="165" fontId="4" fillId="0" borderId="0" xfId="0" applyNumberFormat="1" applyFont="1" applyAlignment="1">
      <alignment horizontal="right"/>
    </xf>
    <xf numFmtId="165" fontId="2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7" fontId="3" fillId="0" borderId="0" xfId="1" applyNumberFormat="1" applyFont="1"/>
    <xf numFmtId="4" fontId="0" fillId="0" borderId="0" xfId="0" applyNumberFormat="1"/>
    <xf numFmtId="0" fontId="0" fillId="0" borderId="1" xfId="0" applyBorder="1"/>
    <xf numFmtId="0" fontId="0" fillId="0" borderId="8" xfId="0" applyBorder="1"/>
    <xf numFmtId="0" fontId="0" fillId="10" borderId="7" xfId="0" applyFill="1" applyBorder="1" applyAlignment="1">
      <alignment horizontal="left"/>
    </xf>
    <xf numFmtId="0" fontId="0" fillId="0" borderId="6" xfId="0" applyBorder="1"/>
    <xf numFmtId="0" fontId="3" fillId="5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166" fontId="4" fillId="0" borderId="0" xfId="0" applyNumberFormat="1" applyFont="1" applyAlignment="1">
      <alignment horizontal="center"/>
    </xf>
    <xf numFmtId="0" fontId="3" fillId="3" borderId="4" xfId="0" applyFont="1" applyFill="1" applyBorder="1" applyAlignment="1">
      <alignment horizontal="left"/>
    </xf>
    <xf numFmtId="0" fontId="3" fillId="9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0" fontId="3" fillId="7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2" fontId="3" fillId="3" borderId="1" xfId="0" applyNumberFormat="1" applyFont="1" applyFill="1" applyBorder="1" applyAlignment="1">
      <alignment horizontal="center"/>
    </xf>
    <xf numFmtId="2" fontId="4" fillId="5" borderId="1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3" fillId="0" borderId="0" xfId="0" applyNumberFormat="1" applyFont="1"/>
    <xf numFmtId="2" fontId="3" fillId="0" borderId="0" xfId="0" applyNumberFormat="1" applyFont="1" applyAlignment="1">
      <alignment horizontal="center" vertical="center"/>
    </xf>
    <xf numFmtId="2" fontId="3" fillId="8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center" vertical="center"/>
    </xf>
    <xf numFmtId="2" fontId="9" fillId="11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/>
    <xf numFmtId="2" fontId="10" fillId="0" borderId="1" xfId="0" applyNumberFormat="1" applyFont="1" applyBorder="1" applyAlignment="1">
      <alignment horizontal="center" vertical="center"/>
    </xf>
    <xf numFmtId="2" fontId="10" fillId="11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Border="1"/>
    <xf numFmtId="2" fontId="2" fillId="2" borderId="0" xfId="0" applyNumberFormat="1" applyFont="1" applyFill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/>
    </xf>
    <xf numFmtId="4" fontId="4" fillId="5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7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43" fontId="0" fillId="0" borderId="0" xfId="2" applyFont="1"/>
    <xf numFmtId="0" fontId="0" fillId="8" borderId="0" xfId="0" applyFill="1" applyAlignment="1">
      <alignment horizontal="left"/>
    </xf>
    <xf numFmtId="0" fontId="0" fillId="8" borderId="0" xfId="0" applyFill="1"/>
    <xf numFmtId="4" fontId="1" fillId="8" borderId="0" xfId="0" applyNumberFormat="1" applyFont="1" applyFill="1"/>
    <xf numFmtId="4" fontId="0" fillId="8" borderId="0" xfId="0" applyNumberFormat="1" applyFill="1"/>
    <xf numFmtId="4" fontId="1" fillId="0" borderId="0" xfId="1" applyNumberFormat="1" applyFont="1" applyFill="1" applyBorder="1"/>
    <xf numFmtId="4" fontId="1" fillId="0" borderId="0" xfId="0" applyNumberFormat="1" applyFont="1"/>
    <xf numFmtId="168" fontId="0" fillId="8" borderId="0" xfId="0" applyNumberFormat="1" applyFill="1"/>
    <xf numFmtId="167" fontId="0" fillId="8" borderId="0" xfId="0" applyNumberFormat="1" applyFill="1"/>
    <xf numFmtId="4" fontId="11" fillId="8" borderId="0" xfId="0" applyNumberFormat="1" applyFont="1" applyFill="1"/>
    <xf numFmtId="169" fontId="0" fillId="8" borderId="0" xfId="0" applyNumberFormat="1" applyFill="1"/>
    <xf numFmtId="169" fontId="0" fillId="0" borderId="0" xfId="0" applyNumberFormat="1"/>
    <xf numFmtId="0" fontId="0" fillId="8" borderId="9" xfId="0" applyFill="1" applyBorder="1"/>
    <xf numFmtId="0" fontId="3" fillId="2" borderId="0" xfId="0" applyFont="1" applyFill="1"/>
    <xf numFmtId="2" fontId="2" fillId="8" borderId="0" xfId="0" applyNumberFormat="1" applyFont="1" applyFill="1" applyAlignment="1">
      <alignment horizontal="center" vertical="center"/>
    </xf>
    <xf numFmtId="0" fontId="12" fillId="8" borderId="0" xfId="0" applyFont="1" applyFill="1" applyAlignment="1">
      <alignment horizontal="left"/>
    </xf>
    <xf numFmtId="4" fontId="12" fillId="8" borderId="0" xfId="0" applyNumberFormat="1" applyFont="1" applyFill="1" applyAlignment="1">
      <alignment horizontal="right"/>
    </xf>
    <xf numFmtId="2" fontId="12" fillId="8" borderId="0" xfId="0" applyNumberFormat="1" applyFont="1" applyFill="1" applyAlignment="1">
      <alignment horizontal="center"/>
    </xf>
    <xf numFmtId="0" fontId="12" fillId="8" borderId="0" xfId="0" applyFont="1" applyFill="1"/>
    <xf numFmtId="2" fontId="12" fillId="8" borderId="0" xfId="0" applyNumberFormat="1" applyFont="1" applyFill="1" applyAlignment="1">
      <alignment horizontal="center" vertical="center"/>
    </xf>
    <xf numFmtId="0" fontId="12" fillId="8" borderId="0" xfId="0" applyFont="1" applyFill="1" applyAlignment="1">
      <alignment horizontal="left" vertical="center" wrapText="1"/>
    </xf>
    <xf numFmtId="4" fontId="12" fillId="8" borderId="0" xfId="0" applyNumberFormat="1" applyFont="1" applyFill="1" applyAlignment="1">
      <alignment horizontal="right" vertical="center"/>
    </xf>
    <xf numFmtId="0" fontId="12" fillId="8" borderId="0" xfId="0" applyFont="1" applyFill="1" applyAlignment="1">
      <alignment vertical="center"/>
    </xf>
    <xf numFmtId="0" fontId="2" fillId="8" borderId="0" xfId="0" applyFont="1" applyFill="1" applyAlignment="1">
      <alignment horizontal="right"/>
    </xf>
    <xf numFmtId="4" fontId="2" fillId="8" borderId="0" xfId="0" applyNumberFormat="1" applyFont="1" applyFill="1" applyAlignment="1">
      <alignment horizontal="right"/>
    </xf>
    <xf numFmtId="2" fontId="2" fillId="8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3" fillId="12" borderId="1" xfId="0" applyNumberFormat="1" applyFont="1" applyFill="1" applyBorder="1" applyAlignment="1">
      <alignment horizontal="center"/>
    </xf>
    <xf numFmtId="2" fontId="3" fillId="9" borderId="1" xfId="0" applyNumberFormat="1" applyFont="1" applyFill="1" applyBorder="1" applyAlignment="1">
      <alignment horizontal="center"/>
    </xf>
    <xf numFmtId="2" fontId="3" fillId="11" borderId="1" xfId="0" applyNumberFormat="1" applyFont="1" applyFill="1" applyBorder="1" applyAlignment="1">
      <alignment horizontal="center"/>
    </xf>
    <xf numFmtId="4" fontId="12" fillId="2" borderId="0" xfId="0" applyNumberFormat="1" applyFont="1" applyFill="1" applyAlignment="1">
      <alignment horizontal="center"/>
    </xf>
    <xf numFmtId="4" fontId="0" fillId="8" borderId="0" xfId="0" applyNumberFormat="1" applyFill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/>
    <xf numFmtId="4" fontId="12" fillId="0" borderId="0" xfId="0" applyNumberFormat="1" applyFont="1" applyAlignment="1">
      <alignment horizontal="right"/>
    </xf>
    <xf numFmtId="0" fontId="12" fillId="0" borderId="0" xfId="0" applyFont="1"/>
    <xf numFmtId="2" fontId="12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2" fontId="2" fillId="2" borderId="0" xfId="0" applyNumberFormat="1" applyFont="1" applyFill="1" applyAlignment="1">
      <alignment horizontal="center"/>
    </xf>
    <xf numFmtId="4" fontId="2" fillId="2" borderId="1" xfId="0" applyNumberFormat="1" applyFont="1" applyFill="1" applyBorder="1"/>
    <xf numFmtId="0" fontId="3" fillId="3" borderId="4" xfId="0" applyFont="1" applyFill="1" applyBorder="1" applyAlignment="1">
      <alignment horizontal="left" vertical="center"/>
    </xf>
    <xf numFmtId="4" fontId="3" fillId="8" borderId="5" xfId="0" applyNumberFormat="1" applyFont="1" applyFill="1" applyBorder="1" applyAlignment="1">
      <alignment vertical="center"/>
    </xf>
    <xf numFmtId="0" fontId="3" fillId="9" borderId="1" xfId="0" applyFont="1" applyFill="1" applyBorder="1" applyAlignment="1">
      <alignment horizontal="left" vertical="center"/>
    </xf>
    <xf numFmtId="4" fontId="3" fillId="8" borderId="1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vertical="center"/>
    </xf>
    <xf numFmtId="0" fontId="0" fillId="0" borderId="6" xfId="0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horizontal="left"/>
    </xf>
    <xf numFmtId="0" fontId="0" fillId="10" borderId="26" xfId="0" applyFill="1" applyBorder="1"/>
    <xf numFmtId="0" fontId="0" fillId="10" borderId="26" xfId="0" applyFill="1" applyBorder="1" applyAlignment="1">
      <alignment horizontal="left"/>
    </xf>
    <xf numFmtId="0" fontId="0" fillId="0" borderId="9" xfId="0" applyBorder="1"/>
    <xf numFmtId="0" fontId="0" fillId="0" borderId="15" xfId="0" applyBorder="1" applyAlignment="1">
      <alignment horizontal="center"/>
    </xf>
    <xf numFmtId="4" fontId="1" fillId="10" borderId="10" xfId="0" applyNumberFormat="1" applyFont="1" applyFill="1" applyBorder="1" applyAlignment="1">
      <alignment horizontal="center"/>
    </xf>
    <xf numFmtId="4" fontId="1" fillId="10" borderId="27" xfId="0" applyNumberFormat="1" applyFont="1" applyFill="1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10" borderId="10" xfId="0" applyFill="1" applyBorder="1"/>
    <xf numFmtId="0" fontId="0" fillId="0" borderId="21" xfId="0" applyBorder="1" applyAlignment="1">
      <alignment horizontal="center"/>
    </xf>
    <xf numFmtId="167" fontId="0" fillId="8" borderId="6" xfId="1" applyNumberFormat="1" applyFont="1" applyFill="1" applyBorder="1"/>
    <xf numFmtId="167" fontId="0" fillId="8" borderId="1" xfId="1" applyNumberFormat="1" applyFont="1" applyFill="1" applyBorder="1"/>
    <xf numFmtId="167" fontId="0" fillId="8" borderId="8" xfId="1" applyNumberFormat="1" applyFont="1" applyFill="1" applyBorder="1"/>
    <xf numFmtId="167" fontId="1" fillId="10" borderId="10" xfId="1" applyNumberFormat="1" applyFont="1" applyFill="1" applyBorder="1"/>
    <xf numFmtId="167" fontId="11" fillId="8" borderId="1" xfId="1" applyNumberFormat="1" applyFont="1" applyFill="1" applyBorder="1"/>
    <xf numFmtId="167" fontId="0" fillId="8" borderId="22" xfId="1" applyNumberFormat="1" applyFont="1" applyFill="1" applyBorder="1"/>
    <xf numFmtId="167" fontId="0" fillId="8" borderId="19" xfId="1" applyNumberFormat="1" applyFont="1" applyFill="1" applyBorder="1"/>
    <xf numFmtId="167" fontId="0" fillId="8" borderId="25" xfId="1" applyNumberFormat="1" applyFont="1" applyFill="1" applyBorder="1"/>
    <xf numFmtId="167" fontId="1" fillId="10" borderId="27" xfId="1" applyNumberFormat="1" applyFont="1" applyFill="1" applyBorder="1"/>
    <xf numFmtId="167" fontId="0" fillId="0" borderId="6" xfId="0" applyNumberFormat="1" applyBorder="1"/>
    <xf numFmtId="167" fontId="0" fillId="0" borderId="1" xfId="0" applyNumberFormat="1" applyBorder="1"/>
    <xf numFmtId="167" fontId="0" fillId="0" borderId="8" xfId="1" applyNumberFormat="1" applyFont="1" applyBorder="1"/>
    <xf numFmtId="167" fontId="0" fillId="0" borderId="22" xfId="1" applyNumberFormat="1" applyFont="1" applyBorder="1"/>
    <xf numFmtId="167" fontId="0" fillId="0" borderId="19" xfId="1" applyNumberFormat="1" applyFont="1" applyBorder="1"/>
    <xf numFmtId="167" fontId="0" fillId="0" borderId="25" xfId="1" applyNumberFormat="1" applyFont="1" applyBorder="1"/>
    <xf numFmtId="167" fontId="0" fillId="0" borderId="6" xfId="1" applyNumberFormat="1" applyFont="1" applyBorder="1"/>
    <xf numFmtId="167" fontId="0" fillId="0" borderId="8" xfId="0" applyNumberFormat="1" applyBorder="1"/>
    <xf numFmtId="167" fontId="1" fillId="10" borderId="10" xfId="0" applyNumberFormat="1" applyFont="1" applyFill="1" applyBorder="1"/>
    <xf numFmtId="167" fontId="0" fillId="0" borderId="9" xfId="1" applyNumberFormat="1" applyFont="1" applyBorder="1"/>
    <xf numFmtId="167" fontId="0" fillId="0" borderId="24" xfId="1" applyNumberFormat="1" applyFont="1" applyBorder="1"/>
    <xf numFmtId="167" fontId="0" fillId="0" borderId="22" xfId="0" applyNumberFormat="1" applyBorder="1"/>
    <xf numFmtId="167" fontId="0" fillId="0" borderId="9" xfId="0" applyNumberFormat="1" applyBorder="1"/>
    <xf numFmtId="167" fontId="0" fillId="0" borderId="24" xfId="0" applyNumberFormat="1" applyBorder="1"/>
    <xf numFmtId="167" fontId="1" fillId="10" borderId="27" xfId="0" applyNumberFormat="1" applyFont="1" applyFill="1" applyBorder="1"/>
    <xf numFmtId="167" fontId="0" fillId="8" borderId="9" xfId="1" applyNumberFormat="1" applyFont="1" applyFill="1" applyBorder="1"/>
    <xf numFmtId="167" fontId="0" fillId="0" borderId="1" xfId="1" applyNumberFormat="1" applyFont="1" applyBorder="1"/>
    <xf numFmtId="167" fontId="0" fillId="0" borderId="8" xfId="1" applyNumberFormat="1" applyFont="1" applyFill="1" applyBorder="1"/>
    <xf numFmtId="167" fontId="0" fillId="0" borderId="25" xfId="1" applyNumberFormat="1" applyFont="1" applyFill="1" applyBorder="1"/>
    <xf numFmtId="166" fontId="4" fillId="2" borderId="0" xfId="0" applyNumberFormat="1" applyFont="1" applyFill="1" applyAlignment="1">
      <alignment horizontal="center"/>
    </xf>
    <xf numFmtId="167" fontId="3" fillId="8" borderId="5" xfId="1" applyNumberFormat="1" applyFont="1" applyFill="1" applyBorder="1"/>
    <xf numFmtId="167" fontId="3" fillId="8" borderId="1" xfId="1" applyNumberFormat="1" applyFont="1" applyFill="1" applyBorder="1"/>
    <xf numFmtId="0" fontId="3" fillId="7" borderId="8" xfId="0" applyFont="1" applyFill="1" applyBorder="1" applyAlignment="1">
      <alignment horizontal="left"/>
    </xf>
    <xf numFmtId="167" fontId="3" fillId="0" borderId="8" xfId="1" applyNumberFormat="1" applyFont="1" applyBorder="1"/>
    <xf numFmtId="2" fontId="3" fillId="0" borderId="8" xfId="0" applyNumberFormat="1" applyFont="1" applyBorder="1" applyAlignment="1">
      <alignment horizontal="center" vertical="center"/>
    </xf>
    <xf numFmtId="167" fontId="3" fillId="8" borderId="8" xfId="1" applyNumberFormat="1" applyFont="1" applyFill="1" applyBorder="1"/>
    <xf numFmtId="2" fontId="3" fillId="8" borderId="8" xfId="0" applyNumberFormat="1" applyFont="1" applyFill="1" applyBorder="1" applyAlignment="1">
      <alignment horizontal="center" vertical="center"/>
    </xf>
    <xf numFmtId="0" fontId="6" fillId="8" borderId="26" xfId="0" applyFont="1" applyFill="1" applyBorder="1" applyAlignment="1">
      <alignment horizontal="right"/>
    </xf>
    <xf numFmtId="167" fontId="6" fillId="8" borderId="10" xfId="1" applyNumberFormat="1" applyFont="1" applyFill="1" applyBorder="1"/>
    <xf numFmtId="2" fontId="6" fillId="8" borderId="10" xfId="0" applyNumberFormat="1" applyFont="1" applyFill="1" applyBorder="1" applyAlignment="1">
      <alignment horizontal="center" vertical="center"/>
    </xf>
    <xf numFmtId="166" fontId="4" fillId="2" borderId="31" xfId="0" applyNumberFormat="1" applyFont="1" applyFill="1" applyBorder="1" applyAlignment="1">
      <alignment horizontal="center"/>
    </xf>
    <xf numFmtId="2" fontId="6" fillId="8" borderId="27" xfId="0" applyNumberFormat="1" applyFont="1" applyFill="1" applyBorder="1" applyAlignment="1">
      <alignment horizontal="center" vertical="center"/>
    </xf>
    <xf numFmtId="167" fontId="3" fillId="8" borderId="32" xfId="1" applyNumberFormat="1" applyFont="1" applyFill="1" applyBorder="1"/>
    <xf numFmtId="2" fontId="3" fillId="8" borderId="6" xfId="0" applyNumberFormat="1" applyFont="1" applyFill="1" applyBorder="1" applyAlignment="1">
      <alignment horizontal="center" vertical="center"/>
    </xf>
    <xf numFmtId="4" fontId="3" fillId="8" borderId="5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167" fontId="3" fillId="8" borderId="5" xfId="1" applyNumberFormat="1" applyFont="1" applyFill="1" applyBorder="1" applyAlignment="1">
      <alignment vertical="center"/>
    </xf>
    <xf numFmtId="167" fontId="3" fillId="8" borderId="1" xfId="1" applyNumberFormat="1" applyFont="1" applyFill="1" applyBorder="1" applyAlignment="1">
      <alignment vertical="center"/>
    </xf>
    <xf numFmtId="167" fontId="3" fillId="0" borderId="1" xfId="1" applyNumberFormat="1" applyFont="1" applyBorder="1" applyAlignment="1">
      <alignment vertical="center"/>
    </xf>
    <xf numFmtId="167" fontId="2" fillId="2" borderId="1" xfId="1" applyNumberFormat="1" applyFont="1" applyFill="1" applyBorder="1"/>
    <xf numFmtId="0" fontId="2" fillId="2" borderId="26" xfId="0" applyFont="1" applyFill="1" applyBorder="1" applyAlignment="1">
      <alignment horizontal="right"/>
    </xf>
    <xf numFmtId="167" fontId="2" fillId="2" borderId="10" xfId="1" applyNumberFormat="1" applyFont="1" applyFill="1" applyBorder="1"/>
    <xf numFmtId="2" fontId="2" fillId="2" borderId="10" xfId="0" applyNumberFormat="1" applyFont="1" applyFill="1" applyBorder="1" applyAlignment="1">
      <alignment horizontal="center" vertical="center"/>
    </xf>
    <xf numFmtId="166" fontId="12" fillId="2" borderId="31" xfId="0" applyNumberFormat="1" applyFont="1" applyFill="1" applyBorder="1" applyAlignment="1">
      <alignment horizontal="center"/>
    </xf>
    <xf numFmtId="2" fontId="2" fillId="2" borderId="27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0" xfId="0" applyNumberFormat="1" applyFont="1" applyFill="1"/>
    <xf numFmtId="0" fontId="3" fillId="2" borderId="0" xfId="0" applyFont="1" applyFill="1" applyAlignment="1">
      <alignment vertical="center"/>
    </xf>
    <xf numFmtId="167" fontId="4" fillId="3" borderId="1" xfId="1" applyNumberFormat="1" applyFont="1" applyFill="1" applyBorder="1" applyAlignment="1">
      <alignment horizontal="right"/>
    </xf>
    <xf numFmtId="167" fontId="4" fillId="4" borderId="1" xfId="1" applyNumberFormat="1" applyFont="1" applyFill="1" applyBorder="1" applyAlignment="1">
      <alignment horizontal="right"/>
    </xf>
    <xf numFmtId="167" fontId="4" fillId="5" borderId="1" xfId="1" applyNumberFormat="1" applyFont="1" applyFill="1" applyBorder="1" applyAlignment="1">
      <alignment horizontal="right" vertical="center"/>
    </xf>
    <xf numFmtId="167" fontId="4" fillId="5" borderId="1" xfId="1" applyNumberFormat="1" applyFont="1" applyFill="1" applyBorder="1" applyAlignment="1">
      <alignment horizontal="right"/>
    </xf>
    <xf numFmtId="167" fontId="4" fillId="6" borderId="1" xfId="1" applyNumberFormat="1" applyFont="1" applyFill="1" applyBorder="1" applyAlignment="1">
      <alignment horizontal="right"/>
    </xf>
    <xf numFmtId="167" fontId="4" fillId="6" borderId="1" xfId="1" applyNumberFormat="1" applyFont="1" applyFill="1" applyBorder="1" applyAlignment="1">
      <alignment horizontal="right" vertical="center"/>
    </xf>
    <xf numFmtId="167" fontId="4" fillId="7" borderId="1" xfId="1" applyNumberFormat="1" applyFont="1" applyFill="1" applyBorder="1" applyAlignment="1">
      <alignment horizontal="right"/>
    </xf>
    <xf numFmtId="167" fontId="2" fillId="2" borderId="1" xfId="1" applyNumberFormat="1" applyFont="1" applyFill="1" applyBorder="1" applyAlignment="1">
      <alignment horizontal="right"/>
    </xf>
    <xf numFmtId="167" fontId="2" fillId="2" borderId="1" xfId="1" applyNumberFormat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2" fontId="3" fillId="13" borderId="1" xfId="0" applyNumberFormat="1" applyFont="1" applyFill="1" applyBorder="1" applyAlignment="1">
      <alignment horizontal="center"/>
    </xf>
    <xf numFmtId="2" fontId="3" fillId="14" borderId="1" xfId="0" applyNumberFormat="1" applyFont="1" applyFill="1" applyBorder="1" applyAlignment="1">
      <alignment horizontal="center"/>
    </xf>
    <xf numFmtId="167" fontId="12" fillId="2" borderId="0" xfId="1" applyNumberFormat="1" applyFont="1" applyFill="1"/>
    <xf numFmtId="167" fontId="3" fillId="12" borderId="1" xfId="0" applyNumberFormat="1" applyFont="1" applyFill="1" applyBorder="1"/>
    <xf numFmtId="167" fontId="3" fillId="9" borderId="1" xfId="0" applyNumberFormat="1" applyFont="1" applyFill="1" applyBorder="1"/>
    <xf numFmtId="167" fontId="3" fillId="13" borderId="1" xfId="0" applyNumberFormat="1" applyFont="1" applyFill="1" applyBorder="1"/>
    <xf numFmtId="167" fontId="3" fillId="14" borderId="1" xfId="0" applyNumberFormat="1" applyFont="1" applyFill="1" applyBorder="1"/>
    <xf numFmtId="167" fontId="3" fillId="11" borderId="1" xfId="0" applyNumberFormat="1" applyFont="1" applyFill="1" applyBorder="1"/>
    <xf numFmtId="167" fontId="12" fillId="2" borderId="0" xfId="0" applyNumberFormat="1" applyFont="1" applyFill="1"/>
    <xf numFmtId="166" fontId="12" fillId="2" borderId="0" xfId="0" applyNumberFormat="1" applyFont="1" applyFill="1" applyAlignment="1">
      <alignment horizontal="center" vertical="center"/>
    </xf>
    <xf numFmtId="167" fontId="3" fillId="0" borderId="0" xfId="0" applyNumberFormat="1" applyFont="1"/>
    <xf numFmtId="166" fontId="3" fillId="0" borderId="0" xfId="0" applyNumberFormat="1" applyFont="1" applyAlignment="1">
      <alignment horizontal="center"/>
    </xf>
    <xf numFmtId="0" fontId="2" fillId="2" borderId="33" xfId="0" applyFont="1" applyFill="1" applyBorder="1" applyAlignment="1">
      <alignment horizontal="center" vertical="center"/>
    </xf>
    <xf numFmtId="165" fontId="2" fillId="2" borderId="26" xfId="0" applyNumberFormat="1" applyFont="1" applyFill="1" applyBorder="1" applyAlignment="1">
      <alignment horizontal="center" vertical="center"/>
    </xf>
    <xf numFmtId="166" fontId="4" fillId="2" borderId="10" xfId="0" applyNumberFormat="1" applyFont="1" applyFill="1" applyBorder="1" applyAlignment="1">
      <alignment horizontal="center"/>
    </xf>
    <xf numFmtId="165" fontId="2" fillId="2" borderId="10" xfId="0" applyNumberFormat="1" applyFont="1" applyFill="1" applyBorder="1" applyAlignment="1">
      <alignment horizontal="center" vertical="center"/>
    </xf>
    <xf numFmtId="0" fontId="1" fillId="10" borderId="26" xfId="0" applyFont="1" applyFill="1" applyBorder="1" applyAlignment="1">
      <alignment horizontal="center"/>
    </xf>
    <xf numFmtId="0" fontId="1" fillId="10" borderId="10" xfId="0" applyFont="1" applyFill="1" applyBorder="1" applyAlignment="1">
      <alignment horizontal="center"/>
    </xf>
    <xf numFmtId="0" fontId="0" fillId="10" borderId="26" xfId="0" applyFill="1" applyBorder="1" applyAlignment="1">
      <alignment horizontal="left"/>
    </xf>
    <xf numFmtId="0" fontId="0" fillId="10" borderId="10" xfId="0" applyFill="1" applyBorder="1" applyAlignment="1">
      <alignment horizontal="left"/>
    </xf>
    <xf numFmtId="0" fontId="0" fillId="10" borderId="10" xfId="0" applyFill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" fillId="10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4" fontId="1" fillId="10" borderId="16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7" fontId="3" fillId="12" borderId="8" xfId="1" applyNumberFormat="1" applyFont="1" applyFill="1" applyBorder="1" applyAlignment="1">
      <alignment horizontal="center" vertical="center"/>
    </xf>
    <xf numFmtId="167" fontId="0" fillId="0" borderId="9" xfId="1" applyNumberFormat="1" applyFont="1" applyBorder="1" applyAlignment="1">
      <alignment horizontal="center" vertical="center"/>
    </xf>
    <xf numFmtId="167" fontId="0" fillId="0" borderId="6" xfId="1" applyNumberFormat="1" applyFont="1" applyBorder="1" applyAlignment="1">
      <alignment horizontal="center" vertical="center"/>
    </xf>
    <xf numFmtId="166" fontId="3" fillId="12" borderId="8" xfId="0" applyNumberFormat="1" applyFont="1" applyFill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7" fontId="3" fillId="13" borderId="8" xfId="1" applyNumberFormat="1" applyFont="1" applyFill="1" applyBorder="1" applyAlignment="1">
      <alignment vertical="center"/>
    </xf>
    <xf numFmtId="167" fontId="0" fillId="0" borderId="9" xfId="1" applyNumberFormat="1" applyFont="1" applyBorder="1" applyAlignment="1">
      <alignment vertical="center"/>
    </xf>
    <xf numFmtId="167" fontId="0" fillId="0" borderId="6" xfId="1" applyNumberFormat="1" applyFont="1" applyBorder="1" applyAlignment="1">
      <alignment vertical="center"/>
    </xf>
    <xf numFmtId="166" fontId="3" fillId="13" borderId="8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167" fontId="3" fillId="9" borderId="8" xfId="1" applyNumberFormat="1" applyFont="1" applyFill="1" applyBorder="1" applyAlignment="1">
      <alignment vertical="center"/>
    </xf>
    <xf numFmtId="166" fontId="3" fillId="9" borderId="8" xfId="0" applyNumberFormat="1" applyFont="1" applyFill="1" applyBorder="1" applyAlignment="1">
      <alignment horizontal="center" vertical="center"/>
    </xf>
    <xf numFmtId="167" fontId="3" fillId="14" borderId="8" xfId="1" applyNumberFormat="1" applyFont="1" applyFill="1" applyBorder="1" applyAlignment="1">
      <alignment vertical="center"/>
    </xf>
    <xf numFmtId="166" fontId="3" fillId="14" borderId="8" xfId="0" applyNumberFormat="1" applyFont="1" applyFill="1" applyBorder="1" applyAlignment="1">
      <alignment horizontal="center" vertical="center"/>
    </xf>
    <xf numFmtId="167" fontId="3" fillId="11" borderId="8" xfId="1" applyNumberFormat="1" applyFont="1" applyFill="1" applyBorder="1" applyAlignment="1">
      <alignment vertical="center"/>
    </xf>
    <xf numFmtId="166" fontId="3" fillId="11" borderId="8" xfId="0" applyNumberFormat="1" applyFont="1" applyFill="1" applyBorder="1" applyAlignment="1">
      <alignment horizontal="center" vertic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11DFDA"/>
      <color rgb="FF7FDF8A"/>
      <color rgb="FF80FF81"/>
      <color rgb="FFCB99FF"/>
      <color rgb="FFB23FE5"/>
      <color rgb="FF00CCFF"/>
      <color rgb="FFFF6699"/>
      <color rgb="FFFFA7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>
    <cx:plotArea>
      <cx:plotAreaRegion/>
    </cx:plotArea>
  </cx:chart>
  <cx:spPr>
    <a:effectLst>
      <a:innerShdw blurRad="114300">
        <a:prstClr val="black"/>
      </a:innerShdw>
    </a:effectLst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628649</xdr:colOff>
      <xdr:row>40</xdr:row>
      <xdr:rowOff>122237</xdr:rowOff>
    </xdr:from>
    <xdr:to>
      <xdr:col>20</xdr:col>
      <xdr:colOff>438150</xdr:colOff>
      <xdr:row>55</xdr:row>
      <xdr:rowOff>9524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3" name="Gráfico 2">
              <a:extLst>
                <a:ext uri="{FF2B5EF4-FFF2-40B4-BE49-F238E27FC236}">
                  <a16:creationId xmlns:a16="http://schemas.microsoft.com/office/drawing/2014/main" id="{00C46893-5692-2241-B29F-B91A5547BCB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ctángulo 1"/>
            <xdr:cNvSpPr>
              <a:spLocks noTextEdit="1"/>
            </xdr:cNvSpPr>
          </xdr:nvSpPr>
          <xdr:spPr>
            <a:xfrm>
              <a:off x="17189449" y="10434637"/>
              <a:ext cx="7708901" cy="38369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MX" sz="1100"/>
                <a:t>Este gráfico no está disponible en tu versión de Excel.
Si editas esta forma o guardas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6"/>
  <sheetViews>
    <sheetView showGridLines="0" tabSelected="1" zoomScaleNormal="100" workbookViewId="0">
      <selection activeCell="D12" sqref="D12"/>
    </sheetView>
  </sheetViews>
  <sheetFormatPr baseColWidth="10" defaultRowHeight="14.4" x14ac:dyDescent="0.3"/>
  <cols>
    <col min="1" max="1" width="9.88671875" style="5" customWidth="1"/>
    <col min="2" max="2" width="61.44140625" bestFit="1" customWidth="1"/>
    <col min="3" max="3" width="13.88671875" customWidth="1"/>
    <col min="4" max="4" width="14.44140625" customWidth="1"/>
    <col min="5" max="5" width="14.109375" customWidth="1"/>
    <col min="6" max="6" width="14.6640625" style="58" bestFit="1" customWidth="1"/>
    <col min="7" max="7" width="11.6640625" bestFit="1" customWidth="1"/>
    <col min="8" max="8" width="22" customWidth="1"/>
    <col min="10" max="10" width="22.109375" customWidth="1"/>
  </cols>
  <sheetData>
    <row r="2" spans="1:8" ht="15.6" x14ac:dyDescent="0.3">
      <c r="A2" s="224" t="s">
        <v>56</v>
      </c>
      <c r="B2" s="224"/>
      <c r="C2" s="225"/>
      <c r="D2" s="225"/>
      <c r="E2" s="225"/>
    </row>
    <row r="3" spans="1:8" ht="15.6" x14ac:dyDescent="0.3">
      <c r="A3" s="224" t="s">
        <v>72</v>
      </c>
      <c r="B3" s="224"/>
      <c r="C3" s="226"/>
      <c r="D3" s="226"/>
      <c r="E3" s="226"/>
    </row>
    <row r="4" spans="1:8" ht="15" thickBot="1" x14ac:dyDescent="0.35"/>
    <row r="5" spans="1:8" x14ac:dyDescent="0.3">
      <c r="A5" s="220" t="s">
        <v>22</v>
      </c>
      <c r="B5" s="221"/>
      <c r="C5" s="227" t="s">
        <v>57</v>
      </c>
      <c r="D5" s="228"/>
      <c r="E5" s="229"/>
    </row>
    <row r="6" spans="1:8" ht="15" thickBot="1" x14ac:dyDescent="0.35">
      <c r="A6" s="222"/>
      <c r="B6" s="223"/>
      <c r="C6" s="230"/>
      <c r="D6" s="231"/>
      <c r="E6" s="232"/>
    </row>
    <row r="7" spans="1:8" ht="15" thickBot="1" x14ac:dyDescent="0.35">
      <c r="A7" s="213" t="s">
        <v>74</v>
      </c>
      <c r="B7" s="214"/>
      <c r="C7" s="120" t="s">
        <v>47</v>
      </c>
      <c r="D7" s="120" t="s">
        <v>44</v>
      </c>
      <c r="E7" s="121" t="s">
        <v>20</v>
      </c>
    </row>
    <row r="8" spans="1:8" x14ac:dyDescent="0.3">
      <c r="A8" s="109">
        <v>47101025</v>
      </c>
      <c r="B8" s="11" t="s">
        <v>41</v>
      </c>
      <c r="C8" s="126">
        <v>61887</v>
      </c>
      <c r="D8" s="126">
        <v>140000</v>
      </c>
      <c r="E8" s="131">
        <f>C8+D8</f>
        <v>201887</v>
      </c>
    </row>
    <row r="9" spans="1:8" x14ac:dyDescent="0.3">
      <c r="A9" s="110">
        <v>47101026</v>
      </c>
      <c r="B9" s="8" t="s">
        <v>42</v>
      </c>
      <c r="C9" s="127">
        <v>50000</v>
      </c>
      <c r="D9" s="127">
        <f>70000</f>
        <v>70000</v>
      </c>
      <c r="E9" s="132">
        <f t="shared" ref="E9:E10" si="0">C9+D9</f>
        <v>120000</v>
      </c>
    </row>
    <row r="10" spans="1:8" x14ac:dyDescent="0.3">
      <c r="A10" s="111">
        <v>47199001</v>
      </c>
      <c r="B10" s="8" t="s">
        <v>27</v>
      </c>
      <c r="C10" s="127">
        <v>23600</v>
      </c>
      <c r="D10" s="130"/>
      <c r="E10" s="132">
        <f t="shared" si="0"/>
        <v>23600</v>
      </c>
    </row>
    <row r="11" spans="1:8" ht="15" thickBot="1" x14ac:dyDescent="0.35">
      <c r="A11" s="112">
        <v>47201003</v>
      </c>
      <c r="B11" s="9" t="s">
        <v>43</v>
      </c>
      <c r="C11" s="128">
        <v>46583</v>
      </c>
      <c r="D11" s="128">
        <f>175305</f>
        <v>175305</v>
      </c>
      <c r="E11" s="133">
        <f>C11+D11</f>
        <v>221888</v>
      </c>
    </row>
    <row r="12" spans="1:8" ht="15" thickBot="1" x14ac:dyDescent="0.35">
      <c r="A12" s="10" t="s">
        <v>58</v>
      </c>
      <c r="B12" s="116"/>
      <c r="C12" s="129">
        <f>SUM(C8:C11)</f>
        <v>182070</v>
      </c>
      <c r="D12" s="129">
        <f>SUM(D8:D11)</f>
        <v>385305</v>
      </c>
      <c r="E12" s="134">
        <f>SUM(E8:E11)</f>
        <v>567375</v>
      </c>
      <c r="F12" s="66"/>
      <c r="H12" s="7"/>
    </row>
    <row r="13" spans="1:8" ht="15" thickBot="1" x14ac:dyDescent="0.35">
      <c r="F13" s="60"/>
      <c r="H13" s="7"/>
    </row>
    <row r="14" spans="1:8" ht="15" thickBot="1" x14ac:dyDescent="0.35">
      <c r="A14" s="213" t="s">
        <v>21</v>
      </c>
      <c r="B14" s="214"/>
      <c r="C14" s="120" t="s">
        <v>47</v>
      </c>
      <c r="D14" s="120" t="s">
        <v>44</v>
      </c>
      <c r="E14" s="121" t="s">
        <v>20</v>
      </c>
      <c r="H14" s="7"/>
    </row>
    <row r="15" spans="1:8" x14ac:dyDescent="0.3">
      <c r="A15" s="113">
        <v>47102005</v>
      </c>
      <c r="B15" s="11" t="s">
        <v>23</v>
      </c>
      <c r="C15" s="135">
        <v>95000</v>
      </c>
      <c r="D15" s="135"/>
      <c r="E15" s="138">
        <f t="shared" ref="E15:E20" si="1">SUM(C15:D15)</f>
        <v>95000</v>
      </c>
      <c r="H15" s="7"/>
    </row>
    <row r="16" spans="1:8" x14ac:dyDescent="0.3">
      <c r="A16" s="111">
        <v>47103005</v>
      </c>
      <c r="B16" s="8" t="s">
        <v>24</v>
      </c>
      <c r="C16" s="136">
        <v>95000</v>
      </c>
      <c r="D16" s="136"/>
      <c r="E16" s="139">
        <f t="shared" si="1"/>
        <v>95000</v>
      </c>
    </row>
    <row r="17" spans="1:8" x14ac:dyDescent="0.3">
      <c r="A17" s="111">
        <v>47105004</v>
      </c>
      <c r="B17" s="8" t="s">
        <v>25</v>
      </c>
      <c r="C17" s="136">
        <v>160000</v>
      </c>
      <c r="D17" s="136"/>
      <c r="E17" s="139">
        <f t="shared" si="1"/>
        <v>160000</v>
      </c>
    </row>
    <row r="18" spans="1:8" x14ac:dyDescent="0.3">
      <c r="A18" s="111">
        <v>47106001</v>
      </c>
      <c r="B18" s="8" t="s">
        <v>26</v>
      </c>
      <c r="C18" s="136">
        <v>160000</v>
      </c>
      <c r="D18" s="136"/>
      <c r="E18" s="139">
        <f t="shared" si="1"/>
        <v>160000</v>
      </c>
    </row>
    <row r="19" spans="1:8" x14ac:dyDescent="0.3">
      <c r="A19" s="111">
        <v>47107001</v>
      </c>
      <c r="B19" s="8" t="s">
        <v>69</v>
      </c>
      <c r="C19" s="136">
        <v>60000</v>
      </c>
      <c r="D19" s="136">
        <v>20000</v>
      </c>
      <c r="E19" s="139">
        <f t="shared" si="1"/>
        <v>80000</v>
      </c>
    </row>
    <row r="20" spans="1:8" ht="15" thickBot="1" x14ac:dyDescent="0.35">
      <c r="A20" s="125">
        <v>47101044</v>
      </c>
      <c r="B20" s="9" t="s">
        <v>45</v>
      </c>
      <c r="C20" s="137">
        <v>50000</v>
      </c>
      <c r="D20" s="137"/>
      <c r="E20" s="140">
        <f t="shared" si="1"/>
        <v>50000</v>
      </c>
    </row>
    <row r="21" spans="1:8" ht="15" thickBot="1" x14ac:dyDescent="0.35">
      <c r="A21" s="117" t="s">
        <v>40</v>
      </c>
      <c r="B21" s="124"/>
      <c r="C21" s="129">
        <f>SUM(C15:C20)</f>
        <v>620000</v>
      </c>
      <c r="D21" s="129">
        <f>SUM(D15:D20)</f>
        <v>20000</v>
      </c>
      <c r="E21" s="134">
        <f>SUM(E15:E20)</f>
        <v>640000</v>
      </c>
      <c r="F21" s="66"/>
      <c r="G21" s="7"/>
    </row>
    <row r="22" spans="1:8" ht="15" thickBot="1" x14ac:dyDescent="0.35">
      <c r="F22" s="60"/>
      <c r="H22" s="67"/>
    </row>
    <row r="23" spans="1:8" ht="15" thickBot="1" x14ac:dyDescent="0.35">
      <c r="A23" s="213" t="s">
        <v>34</v>
      </c>
      <c r="B23" s="214"/>
      <c r="C23" s="120" t="s">
        <v>47</v>
      </c>
      <c r="D23" s="120" t="s">
        <v>44</v>
      </c>
      <c r="E23" s="121" t="s">
        <v>20</v>
      </c>
    </row>
    <row r="24" spans="1:8" x14ac:dyDescent="0.3">
      <c r="A24" s="113">
        <v>47101035</v>
      </c>
      <c r="B24" s="11" t="s">
        <v>32</v>
      </c>
      <c r="C24" s="141">
        <v>338500</v>
      </c>
      <c r="D24" s="135">
        <v>50000</v>
      </c>
      <c r="E24" s="138">
        <f>SUM(C24:D24)</f>
        <v>388500</v>
      </c>
    </row>
    <row r="25" spans="1:8" ht="15" thickBot="1" x14ac:dyDescent="0.35">
      <c r="A25" s="111">
        <v>47101037</v>
      </c>
      <c r="B25" s="9" t="s">
        <v>31</v>
      </c>
      <c r="C25" s="137">
        <v>245000</v>
      </c>
      <c r="D25" s="142">
        <v>50000</v>
      </c>
      <c r="E25" s="140">
        <f>C25+D25</f>
        <v>295000</v>
      </c>
    </row>
    <row r="26" spans="1:8" ht="15" thickBot="1" x14ac:dyDescent="0.35">
      <c r="A26" s="10" t="s">
        <v>33</v>
      </c>
      <c r="B26" s="116"/>
      <c r="C26" s="129">
        <f>SUM(C24:C25)</f>
        <v>583500</v>
      </c>
      <c r="D26" s="143">
        <f>SUM(D24:D25)</f>
        <v>100000</v>
      </c>
      <c r="E26" s="134">
        <f>SUM(E24:E25)</f>
        <v>683500</v>
      </c>
      <c r="F26" s="66"/>
    </row>
    <row r="27" spans="1:8" s="58" customFormat="1" ht="15" thickBot="1" x14ac:dyDescent="0.35">
      <c r="A27" s="57"/>
      <c r="C27" s="59"/>
      <c r="D27" s="59"/>
      <c r="E27" s="59"/>
    </row>
    <row r="28" spans="1:8" ht="15" thickBot="1" x14ac:dyDescent="0.35">
      <c r="A28" s="213" t="s">
        <v>50</v>
      </c>
      <c r="B28" s="214"/>
      <c r="C28" s="120" t="s">
        <v>47</v>
      </c>
      <c r="D28" s="120" t="s">
        <v>44</v>
      </c>
      <c r="E28" s="121" t="s">
        <v>20</v>
      </c>
      <c r="F28" s="60"/>
      <c r="G28" s="7"/>
    </row>
    <row r="29" spans="1:8" ht="15" thickBot="1" x14ac:dyDescent="0.35">
      <c r="A29" s="114">
        <v>47101039</v>
      </c>
      <c r="B29" s="68" t="s">
        <v>50</v>
      </c>
      <c r="C29" s="144">
        <v>135000</v>
      </c>
      <c r="D29" s="144">
        <f>23855-7535</f>
        <v>16320</v>
      </c>
      <c r="E29" s="145">
        <f>SUM(C29:D29)</f>
        <v>151320</v>
      </c>
      <c r="F29" s="63"/>
    </row>
    <row r="30" spans="1:8" ht="15" thickBot="1" x14ac:dyDescent="0.35">
      <c r="A30" s="215" t="s">
        <v>51</v>
      </c>
      <c r="B30" s="216"/>
      <c r="C30" s="129">
        <f>SUM(C29)</f>
        <v>135000</v>
      </c>
      <c r="D30" s="129">
        <f>SUM(D29)</f>
        <v>16320</v>
      </c>
      <c r="E30" s="134">
        <f>SUM(E29)</f>
        <v>151320</v>
      </c>
      <c r="F30" s="66"/>
      <c r="G30" s="7"/>
      <c r="H30" s="7"/>
    </row>
    <row r="31" spans="1:8" ht="15" thickBot="1" x14ac:dyDescent="0.35">
      <c r="B31" s="5"/>
      <c r="C31" s="61"/>
      <c r="D31" s="61"/>
      <c r="E31" s="62"/>
      <c r="F31" s="64"/>
      <c r="G31" s="7"/>
    </row>
    <row r="32" spans="1:8" s="58" customFormat="1" ht="15" thickBot="1" x14ac:dyDescent="0.35">
      <c r="A32" s="213" t="s">
        <v>60</v>
      </c>
      <c r="B32" s="214"/>
      <c r="C32" s="120" t="s">
        <v>47</v>
      </c>
      <c r="D32" s="120" t="s">
        <v>44</v>
      </c>
      <c r="E32" s="121" t="s">
        <v>20</v>
      </c>
    </row>
    <row r="33" spans="1:8" s="58" customFormat="1" x14ac:dyDescent="0.3">
      <c r="A33" s="113">
        <v>47101045</v>
      </c>
      <c r="B33" s="11" t="s">
        <v>46</v>
      </c>
      <c r="C33" s="141">
        <v>100000</v>
      </c>
      <c r="D33" s="141">
        <v>55000</v>
      </c>
      <c r="E33" s="146">
        <f t="shared" ref="E33" si="2">SUM(C33:D33)</f>
        <v>155000</v>
      </c>
    </row>
    <row r="34" spans="1:8" s="58" customFormat="1" x14ac:dyDescent="0.3">
      <c r="A34" s="218">
        <v>47101046</v>
      </c>
      <c r="B34" s="108" t="s">
        <v>77</v>
      </c>
      <c r="C34" s="135">
        <f>104913</f>
        <v>104913</v>
      </c>
      <c r="D34" s="135">
        <f>104913</f>
        <v>104913</v>
      </c>
      <c r="E34" s="146">
        <f t="shared" ref="E34" si="3">C34+D34</f>
        <v>209826</v>
      </c>
    </row>
    <row r="35" spans="1:8" ht="15" thickBot="1" x14ac:dyDescent="0.35">
      <c r="A35" s="219"/>
      <c r="B35" s="118" t="s">
        <v>68</v>
      </c>
      <c r="C35" s="147">
        <f>450000</f>
        <v>450000</v>
      </c>
      <c r="D35" s="147">
        <v>119022</v>
      </c>
      <c r="E35" s="148">
        <f>C35+D35</f>
        <v>569022</v>
      </c>
      <c r="F35" s="65"/>
    </row>
    <row r="36" spans="1:8" s="58" customFormat="1" ht="15" thickBot="1" x14ac:dyDescent="0.35">
      <c r="A36" s="215" t="s">
        <v>61</v>
      </c>
      <c r="B36" s="216"/>
      <c r="C36" s="143">
        <f>SUM(C33:C35)</f>
        <v>654913</v>
      </c>
      <c r="D36" s="143">
        <f>SUM(D33:D35)</f>
        <v>278935</v>
      </c>
      <c r="E36" s="149">
        <f>SUM(E33:E35)</f>
        <v>933848</v>
      </c>
      <c r="F36" s="66"/>
    </row>
    <row r="37" spans="1:8" s="58" customFormat="1" ht="15" thickBot="1" x14ac:dyDescent="0.35">
      <c r="A37" s="57"/>
      <c r="B37" s="57"/>
      <c r="C37" s="59"/>
      <c r="D37" s="59"/>
      <c r="E37" s="59"/>
      <c r="F37" s="66"/>
    </row>
    <row r="38" spans="1:8" s="58" customFormat="1" ht="15" thickBot="1" x14ac:dyDescent="0.35">
      <c r="A38" s="213" t="s">
        <v>36</v>
      </c>
      <c r="B38" s="214"/>
      <c r="C38" s="120" t="s">
        <v>47</v>
      </c>
      <c r="D38" s="120" t="s">
        <v>44</v>
      </c>
      <c r="E38" s="121" t="s">
        <v>20</v>
      </c>
      <c r="F38" s="66"/>
    </row>
    <row r="39" spans="1:8" s="58" customFormat="1" ht="15" thickBot="1" x14ac:dyDescent="0.35">
      <c r="A39" s="119">
        <v>47101036</v>
      </c>
      <c r="B39" s="68" t="s">
        <v>38</v>
      </c>
      <c r="C39" s="150">
        <v>50000</v>
      </c>
      <c r="D39" s="150">
        <v>50000</v>
      </c>
      <c r="E39" s="150">
        <f>SUM(C39:D39)</f>
        <v>100000</v>
      </c>
      <c r="F39" s="66"/>
    </row>
    <row r="40" spans="1:8" s="58" customFormat="1" ht="15" thickBot="1" x14ac:dyDescent="0.35">
      <c r="A40" s="10" t="s">
        <v>48</v>
      </c>
      <c r="B40" s="116"/>
      <c r="C40" s="129">
        <f>SUM(C39)</f>
        <v>50000</v>
      </c>
      <c r="D40" s="129">
        <f>SUM(D39)</f>
        <v>50000</v>
      </c>
      <c r="E40" s="134">
        <f>SUM(E39)</f>
        <v>100000</v>
      </c>
      <c r="F40" s="66"/>
    </row>
    <row r="41" spans="1:8" s="58" customFormat="1" ht="15" thickBot="1" x14ac:dyDescent="0.35">
      <c r="A41" s="87"/>
      <c r="F41" s="60"/>
    </row>
    <row r="42" spans="1:8" ht="15" thickBot="1" x14ac:dyDescent="0.35">
      <c r="A42" s="213" t="s">
        <v>75</v>
      </c>
      <c r="B42" s="217"/>
      <c r="C42" s="120" t="s">
        <v>47</v>
      </c>
      <c r="D42" s="120" t="s">
        <v>44</v>
      </c>
      <c r="E42" s="121" t="s">
        <v>20</v>
      </c>
    </row>
    <row r="43" spans="1:8" x14ac:dyDescent="0.3">
      <c r="A43" s="122"/>
      <c r="B43" s="11" t="s">
        <v>28</v>
      </c>
      <c r="C43" s="141">
        <v>887972</v>
      </c>
      <c r="D43" s="141">
        <v>123360</v>
      </c>
      <c r="E43" s="138">
        <f>SUM(C43:D43)</f>
        <v>1011332</v>
      </c>
    </row>
    <row r="44" spans="1:8" x14ac:dyDescent="0.3">
      <c r="A44" s="115"/>
      <c r="B44" s="8" t="s">
        <v>29</v>
      </c>
      <c r="C44" s="151">
        <v>906605</v>
      </c>
      <c r="D44" s="151">
        <v>126000</v>
      </c>
      <c r="E44" s="139">
        <f>SUM(C44:D44)</f>
        <v>1032605</v>
      </c>
    </row>
    <row r="45" spans="1:8" ht="15" thickBot="1" x14ac:dyDescent="0.35">
      <c r="A45" s="123"/>
      <c r="B45" s="9" t="s">
        <v>30</v>
      </c>
      <c r="C45" s="137">
        <v>1079940</v>
      </c>
      <c r="D45" s="137">
        <v>150080</v>
      </c>
      <c r="E45" s="140">
        <f>C45+D45</f>
        <v>1230020</v>
      </c>
    </row>
    <row r="46" spans="1:8" ht="15" thickBot="1" x14ac:dyDescent="0.35">
      <c r="A46" s="117" t="s">
        <v>39</v>
      </c>
      <c r="B46" s="124"/>
      <c r="C46" s="129">
        <f t="shared" ref="C46:D46" si="4">SUM(C43:C45)</f>
        <v>2874517</v>
      </c>
      <c r="D46" s="129">
        <f t="shared" si="4"/>
        <v>399440</v>
      </c>
      <c r="E46" s="134">
        <f>SUM(E43:E45)</f>
        <v>3273957</v>
      </c>
      <c r="F46" s="66"/>
      <c r="G46" s="7"/>
      <c r="H46" s="7"/>
    </row>
    <row r="47" spans="1:8" ht="15" thickBot="1" x14ac:dyDescent="0.35"/>
    <row r="48" spans="1:8" ht="15" thickBot="1" x14ac:dyDescent="0.35">
      <c r="A48" s="213" t="s">
        <v>59</v>
      </c>
      <c r="B48" s="214"/>
      <c r="C48" s="120" t="s">
        <v>47</v>
      </c>
      <c r="D48" s="120" t="s">
        <v>44</v>
      </c>
      <c r="E48" s="121" t="s">
        <v>20</v>
      </c>
    </row>
    <row r="49" spans="1:7" x14ac:dyDescent="0.3">
      <c r="A49" s="113">
        <v>47101027</v>
      </c>
      <c r="B49" s="11" t="s">
        <v>35</v>
      </c>
      <c r="C49" s="141">
        <v>400000</v>
      </c>
      <c r="D49" s="141">
        <v>100000</v>
      </c>
      <c r="E49" s="138">
        <f>SUM(C49:D49)</f>
        <v>500000</v>
      </c>
    </row>
    <row r="50" spans="1:7" ht="15" thickBot="1" x14ac:dyDescent="0.35">
      <c r="A50" s="125">
        <v>47101031</v>
      </c>
      <c r="B50" s="9" t="s">
        <v>73</v>
      </c>
      <c r="C50" s="152">
        <v>100000</v>
      </c>
      <c r="D50" s="152">
        <v>50000</v>
      </c>
      <c r="E50" s="153">
        <f>SUM(C50:D50)</f>
        <v>150000</v>
      </c>
    </row>
    <row r="51" spans="1:7" ht="15" thickBot="1" x14ac:dyDescent="0.35">
      <c r="A51" s="117" t="s">
        <v>37</v>
      </c>
      <c r="B51" s="124"/>
      <c r="C51" s="129">
        <f t="shared" ref="C51:E51" si="5">SUM(C49:C50)</f>
        <v>500000</v>
      </c>
      <c r="D51" s="129">
        <f t="shared" si="5"/>
        <v>150000</v>
      </c>
      <c r="E51" s="134">
        <f t="shared" si="5"/>
        <v>650000</v>
      </c>
      <c r="F51" s="66"/>
    </row>
    <row r="52" spans="1:7" ht="15" thickBot="1" x14ac:dyDescent="0.35"/>
    <row r="53" spans="1:7" ht="15" thickBot="1" x14ac:dyDescent="0.35">
      <c r="A53" s="213" t="s">
        <v>76</v>
      </c>
      <c r="B53" s="214"/>
      <c r="C53" s="129">
        <f>C12+C21+C26+C30+C36++C40+C46+C51</f>
        <v>5600000</v>
      </c>
      <c r="D53" s="129">
        <f t="shared" ref="D53:E53" si="6">D12+D21+D26+D30+D36++D40+D46+D51</f>
        <v>1400000</v>
      </c>
      <c r="E53" s="134">
        <f t="shared" si="6"/>
        <v>7000000</v>
      </c>
      <c r="F53" s="60"/>
      <c r="G53" s="7"/>
    </row>
    <row r="54" spans="1:7" x14ac:dyDescent="0.3">
      <c r="D54" s="7"/>
    </row>
    <row r="55" spans="1:7" x14ac:dyDescent="0.3">
      <c r="C55" s="7"/>
      <c r="D55" s="7"/>
    </row>
    <row r="56" spans="1:7" x14ac:dyDescent="0.3">
      <c r="C56" s="7"/>
      <c r="D56" s="56"/>
    </row>
  </sheetData>
  <mergeCells count="16">
    <mergeCell ref="A5:B6"/>
    <mergeCell ref="A2:E2"/>
    <mergeCell ref="A3:E3"/>
    <mergeCell ref="A7:B7"/>
    <mergeCell ref="C5:E6"/>
    <mergeCell ref="A14:B14"/>
    <mergeCell ref="A28:B28"/>
    <mergeCell ref="A30:B30"/>
    <mergeCell ref="A48:B48"/>
    <mergeCell ref="A53:B53"/>
    <mergeCell ref="A23:B23"/>
    <mergeCell ref="A32:B32"/>
    <mergeCell ref="A36:B36"/>
    <mergeCell ref="A38:B38"/>
    <mergeCell ref="A42:B42"/>
    <mergeCell ref="A34:A35"/>
  </mergeCells>
  <pageMargins left="0.7" right="0.7" top="0.75" bottom="0.75" header="0.3" footer="0.3"/>
  <pageSetup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3"/>
  <sheetViews>
    <sheetView zoomScale="80" zoomScaleNormal="80" workbookViewId="0">
      <selection activeCell="A24" sqref="A24"/>
    </sheetView>
  </sheetViews>
  <sheetFormatPr baseColWidth="10" defaultColWidth="11.44140625" defaultRowHeight="18" x14ac:dyDescent="0.35"/>
  <cols>
    <col min="1" max="1" width="42.6640625" style="24" customWidth="1"/>
    <col min="2" max="2" width="17.6640625" style="3" bestFit="1" customWidth="1"/>
    <col min="3" max="3" width="14.88671875" style="54" bestFit="1" customWidth="1"/>
    <col min="4" max="4" width="1.6640625" style="2" customWidth="1"/>
    <col min="5" max="5" width="17.6640625" style="2" bestFit="1" customWidth="1"/>
    <col min="6" max="6" width="10.88671875" style="55" bestFit="1" customWidth="1"/>
    <col min="7" max="7" width="2.6640625" style="6" customWidth="1"/>
    <col min="8" max="8" width="46.88671875" style="2" customWidth="1"/>
    <col min="9" max="9" width="17.6640625" style="2" bestFit="1" customWidth="1"/>
    <col min="10" max="10" width="17.44140625" style="28" bestFit="1" customWidth="1"/>
    <col min="11" max="11" width="8" style="2" customWidth="1"/>
    <col min="12" max="12" width="1.6640625" style="2" customWidth="1"/>
    <col min="13" max="13" width="17.6640625" style="2" bestFit="1" customWidth="1"/>
    <col min="14" max="14" width="10.44140625" style="29" bestFit="1" customWidth="1"/>
    <col min="15" max="15" width="1.6640625" style="29" customWidth="1"/>
    <col min="16" max="16" width="17.33203125" style="2" bestFit="1" customWidth="1"/>
    <col min="17" max="17" width="13.6640625" style="2" bestFit="1" customWidth="1"/>
    <col min="18" max="18" width="18.6640625" style="2" customWidth="1"/>
    <col min="19" max="19" width="18" style="2" customWidth="1"/>
    <col min="20" max="20" width="23.88671875" style="2" customWidth="1"/>
    <col min="21" max="21" width="17.88671875" style="2" customWidth="1"/>
    <col min="22" max="22" width="7.6640625" style="2" customWidth="1"/>
    <col min="23" max="16384" width="11.44140625" style="2"/>
  </cols>
  <sheetData>
    <row r="2" spans="1:22" s="29" customFormat="1" x14ac:dyDescent="0.35">
      <c r="A2" s="14" t="s">
        <v>18</v>
      </c>
      <c r="B2" s="4" t="s">
        <v>52</v>
      </c>
      <c r="C2" s="27" t="s">
        <v>1</v>
      </c>
      <c r="D2" s="154"/>
      <c r="E2" s="4" t="s">
        <v>53</v>
      </c>
      <c r="F2" s="27" t="s">
        <v>1</v>
      </c>
      <c r="G2" s="15"/>
      <c r="H2" s="2"/>
      <c r="I2" s="2"/>
      <c r="J2" s="28"/>
      <c r="K2" s="2"/>
      <c r="L2" s="2"/>
      <c r="M2" s="2"/>
      <c r="P2" s="2"/>
      <c r="Q2" s="2"/>
      <c r="R2" s="2"/>
      <c r="S2" s="2"/>
      <c r="T2" s="2"/>
      <c r="U2" s="2"/>
      <c r="V2" s="2"/>
    </row>
    <row r="3" spans="1:22" s="29" customFormat="1" x14ac:dyDescent="0.35">
      <c r="A3" s="16" t="s">
        <v>78</v>
      </c>
      <c r="B3" s="155">
        <v>182070</v>
      </c>
      <c r="C3" s="30">
        <v>3.2512500000000002</v>
      </c>
      <c r="D3" s="154"/>
      <c r="E3" s="155">
        <v>385305</v>
      </c>
      <c r="F3" s="30">
        <v>27.521785714285713</v>
      </c>
      <c r="G3" s="15"/>
      <c r="H3" s="245" t="s">
        <v>54</v>
      </c>
      <c r="I3" s="246">
        <v>2023</v>
      </c>
      <c r="J3" s="247"/>
      <c r="K3" s="247"/>
      <c r="L3" s="247"/>
      <c r="M3" s="247"/>
      <c r="N3" s="248"/>
      <c r="P3" s="2"/>
      <c r="Q3" s="2"/>
      <c r="R3" s="2"/>
      <c r="S3" s="2"/>
      <c r="T3" s="2"/>
      <c r="U3" s="2"/>
      <c r="V3" s="2"/>
    </row>
    <row r="4" spans="1:22" s="29" customFormat="1" x14ac:dyDescent="0.35">
      <c r="A4" s="17" t="s">
        <v>71</v>
      </c>
      <c r="B4" s="156">
        <v>500000</v>
      </c>
      <c r="C4" s="30">
        <v>8.9285714285714288</v>
      </c>
      <c r="D4" s="154"/>
      <c r="E4" s="156">
        <v>150000</v>
      </c>
      <c r="F4" s="30">
        <v>10.714285714285714</v>
      </c>
      <c r="G4" s="15"/>
      <c r="H4" s="245"/>
      <c r="I4" s="31" t="s">
        <v>47</v>
      </c>
      <c r="J4" s="32" t="s">
        <v>1</v>
      </c>
      <c r="K4" s="33" t="s">
        <v>1</v>
      </c>
      <c r="L4" s="33"/>
      <c r="M4" s="31" t="s">
        <v>44</v>
      </c>
      <c r="N4" s="32" t="s">
        <v>1</v>
      </c>
      <c r="P4" s="2"/>
      <c r="Q4" s="2"/>
      <c r="R4" s="2"/>
      <c r="S4" s="2"/>
      <c r="T4" s="2"/>
      <c r="U4" s="2"/>
      <c r="V4" s="2"/>
    </row>
    <row r="5" spans="1:22" s="29" customFormat="1" x14ac:dyDescent="0.35">
      <c r="A5" s="18" t="s">
        <v>19</v>
      </c>
      <c r="B5" s="156">
        <v>1203500</v>
      </c>
      <c r="C5" s="30">
        <v>21.491071428571427</v>
      </c>
      <c r="D5" s="154"/>
      <c r="E5" s="156">
        <v>120000</v>
      </c>
      <c r="F5" s="30">
        <v>8.5714285714285712</v>
      </c>
      <c r="G5" s="15"/>
      <c r="H5" s="34" t="s">
        <v>14</v>
      </c>
      <c r="I5" s="35">
        <v>887972</v>
      </c>
      <c r="J5" s="36">
        <f>I5*100/I33</f>
        <v>15.856642857142857</v>
      </c>
      <c r="K5" s="37">
        <f>I5*100/I8</f>
        <v>30.891172325646362</v>
      </c>
      <c r="L5" s="38"/>
      <c r="M5" s="35">
        <v>123360</v>
      </c>
      <c r="N5" s="36">
        <f>M5*100/M33</f>
        <v>8.8114285714285714</v>
      </c>
      <c r="P5" s="2"/>
      <c r="Q5" s="2"/>
      <c r="R5" s="2"/>
      <c r="S5" s="2"/>
      <c r="T5" s="2"/>
      <c r="U5" s="2"/>
      <c r="V5" s="2"/>
    </row>
    <row r="6" spans="1:22" s="29" customFormat="1" x14ac:dyDescent="0.35">
      <c r="A6" s="19" t="s">
        <v>62</v>
      </c>
      <c r="B6" s="156">
        <v>839913</v>
      </c>
      <c r="C6" s="30">
        <v>14.998446428571429</v>
      </c>
      <c r="D6" s="154"/>
      <c r="E6" s="156">
        <v>345255</v>
      </c>
      <c r="F6" s="30">
        <v>24.661071428571429</v>
      </c>
      <c r="G6" s="15"/>
      <c r="H6" s="34" t="s">
        <v>15</v>
      </c>
      <c r="I6" s="35">
        <v>1079940</v>
      </c>
      <c r="J6" s="36">
        <f>I6*100/I33</f>
        <v>19.284642857142856</v>
      </c>
      <c r="K6" s="37">
        <f>I6*100/I8</f>
        <v>37.569442101055586</v>
      </c>
      <c r="L6" s="38"/>
      <c r="M6" s="35">
        <v>150080</v>
      </c>
      <c r="N6" s="36">
        <f>M6*100/M33</f>
        <v>10.72</v>
      </c>
      <c r="P6" s="2"/>
      <c r="Q6" s="2"/>
      <c r="R6" s="2">
        <f>46.77+18.91+16.93+9.29+8.11</f>
        <v>100.01</v>
      </c>
      <c r="S6" s="2"/>
      <c r="T6" s="2"/>
      <c r="U6" s="2"/>
      <c r="V6" s="2"/>
    </row>
    <row r="7" spans="1:22" s="29" customFormat="1" ht="18.600000000000001" thickBot="1" x14ac:dyDescent="0.4">
      <c r="A7" s="157" t="s">
        <v>55</v>
      </c>
      <c r="B7" s="158">
        <v>2874517</v>
      </c>
      <c r="C7" s="159">
        <v>51.330660714285713</v>
      </c>
      <c r="D7" s="154"/>
      <c r="E7" s="160">
        <v>399440</v>
      </c>
      <c r="F7" s="161">
        <v>28.53142857142857</v>
      </c>
      <c r="G7" s="15"/>
      <c r="H7" s="34" t="s">
        <v>17</v>
      </c>
      <c r="I7" s="35">
        <v>906605</v>
      </c>
      <c r="J7" s="36">
        <f>I7*100/I33</f>
        <v>16.189374999999998</v>
      </c>
      <c r="K7" s="37">
        <f>I7*100/I8</f>
        <v>31.539385573298052</v>
      </c>
      <c r="L7" s="38"/>
      <c r="M7" s="35">
        <v>126000</v>
      </c>
      <c r="N7" s="36">
        <f>M7*100/M33</f>
        <v>9</v>
      </c>
      <c r="P7" s="2"/>
      <c r="Q7" s="2"/>
      <c r="R7" s="2"/>
      <c r="S7" s="2"/>
      <c r="T7" s="2"/>
      <c r="U7" s="2"/>
      <c r="V7" s="2"/>
    </row>
    <row r="8" spans="1:22" s="29" customFormat="1" ht="18.600000000000001" thickBot="1" x14ac:dyDescent="0.4">
      <c r="A8" s="162" t="s">
        <v>20</v>
      </c>
      <c r="B8" s="163">
        <v>5600000</v>
      </c>
      <c r="C8" s="164">
        <v>100</v>
      </c>
      <c r="D8" s="165"/>
      <c r="E8" s="163">
        <v>1400000</v>
      </c>
      <c r="F8" s="166">
        <v>100</v>
      </c>
      <c r="G8" s="15"/>
      <c r="H8" s="39" t="s">
        <v>20</v>
      </c>
      <c r="I8" s="40">
        <f>SUM(I5:I7)</f>
        <v>2874517</v>
      </c>
      <c r="J8" s="41">
        <f>SUM(J5:J7)</f>
        <v>51.330660714285713</v>
      </c>
      <c r="K8" s="42">
        <f>SUM(K5:K7)</f>
        <v>100</v>
      </c>
      <c r="L8" s="43"/>
      <c r="M8" s="40">
        <f>SUM(M5:M7)</f>
        <v>399440</v>
      </c>
      <c r="N8" s="41">
        <f>SUM(N5:N7)</f>
        <v>28.53142857142857</v>
      </c>
      <c r="P8" s="2"/>
      <c r="Q8" s="2"/>
      <c r="R8" s="2"/>
      <c r="S8" s="2"/>
      <c r="T8" s="2"/>
      <c r="U8" s="2"/>
      <c r="V8" s="2"/>
    </row>
    <row r="10" spans="1:22" s="29" customFormat="1" x14ac:dyDescent="0.35">
      <c r="A10" s="233" t="s">
        <v>0</v>
      </c>
      <c r="B10" s="233">
        <v>2021</v>
      </c>
      <c r="C10" s="233"/>
      <c r="D10" s="89"/>
      <c r="E10" s="88">
        <v>2021</v>
      </c>
      <c r="F10" s="90"/>
      <c r="G10" s="6"/>
      <c r="H10" s="234" t="s">
        <v>83</v>
      </c>
      <c r="I10" s="234">
        <v>2023</v>
      </c>
      <c r="J10" s="234"/>
      <c r="K10" s="69"/>
      <c r="L10" s="182"/>
      <c r="M10" s="195">
        <v>2023</v>
      </c>
      <c r="N10" s="44"/>
      <c r="O10" s="196"/>
      <c r="P10" s="69"/>
      <c r="Q10" s="69"/>
      <c r="R10" s="69"/>
      <c r="S10" s="69"/>
      <c r="T10" s="2"/>
      <c r="U10" s="2"/>
      <c r="V10" s="2"/>
    </row>
    <row r="11" spans="1:22" s="29" customFormat="1" x14ac:dyDescent="0.35">
      <c r="A11" s="233"/>
      <c r="B11" s="91" t="s">
        <v>47</v>
      </c>
      <c r="C11" s="90" t="s">
        <v>1</v>
      </c>
      <c r="D11" s="92"/>
      <c r="E11" s="91" t="s">
        <v>44</v>
      </c>
      <c r="F11" s="90" t="s">
        <v>1</v>
      </c>
      <c r="G11" s="6"/>
      <c r="H11" s="234"/>
      <c r="I11" s="1" t="s">
        <v>47</v>
      </c>
      <c r="J11" s="45" t="s">
        <v>1</v>
      </c>
      <c r="K11" s="69"/>
      <c r="L11" s="183"/>
      <c r="M11" s="194" t="s">
        <v>44</v>
      </c>
      <c r="N11" s="44" t="s">
        <v>1</v>
      </c>
      <c r="O11" s="196"/>
      <c r="P11" s="82" t="s">
        <v>66</v>
      </c>
      <c r="Q11" s="82" t="s">
        <v>1</v>
      </c>
      <c r="R11" s="82" t="s">
        <v>67</v>
      </c>
      <c r="S11" s="82" t="s">
        <v>1</v>
      </c>
      <c r="T11" s="2"/>
      <c r="U11" s="2"/>
      <c r="V11" s="2"/>
    </row>
    <row r="12" spans="1:22" s="29" customFormat="1" x14ac:dyDescent="0.35">
      <c r="A12" s="14" t="s">
        <v>18</v>
      </c>
      <c r="B12" s="4" t="s">
        <v>20</v>
      </c>
      <c r="C12" s="98" t="s">
        <v>1</v>
      </c>
      <c r="D12" s="94"/>
      <c r="E12" s="93"/>
      <c r="F12" s="95"/>
      <c r="G12" s="6"/>
      <c r="H12" s="21" t="s">
        <v>2</v>
      </c>
      <c r="I12" s="186">
        <v>61887</v>
      </c>
      <c r="J12" s="25">
        <v>1.1051249999999999</v>
      </c>
      <c r="K12" s="69"/>
      <c r="L12" s="69"/>
      <c r="M12" s="186">
        <v>140000</v>
      </c>
      <c r="N12" s="25">
        <v>10</v>
      </c>
      <c r="O12" s="196"/>
      <c r="P12" s="200">
        <v>201887</v>
      </c>
      <c r="Q12" s="83">
        <v>2.8840999999999997</v>
      </c>
      <c r="R12" s="235">
        <v>567375</v>
      </c>
      <c r="S12" s="238">
        <v>8.1053571428571427</v>
      </c>
      <c r="T12" s="2"/>
      <c r="U12" s="2"/>
      <c r="V12" s="2"/>
    </row>
    <row r="13" spans="1:22" s="29" customFormat="1" x14ac:dyDescent="0.35">
      <c r="A13" s="100" t="s">
        <v>70</v>
      </c>
      <c r="B13" s="101">
        <v>567375</v>
      </c>
      <c r="C13" s="101">
        <v>8.1053571428571427</v>
      </c>
      <c r="D13" s="94"/>
      <c r="E13" s="93">
        <v>52241</v>
      </c>
      <c r="F13" s="95">
        <v>25.547699999999999</v>
      </c>
      <c r="G13" s="6"/>
      <c r="H13" s="21" t="s">
        <v>3</v>
      </c>
      <c r="I13" s="186">
        <v>50000</v>
      </c>
      <c r="J13" s="25">
        <v>0.8928571428571429</v>
      </c>
      <c r="K13" s="69"/>
      <c r="L13" s="69"/>
      <c r="M13" s="186">
        <v>70000</v>
      </c>
      <c r="N13" s="25">
        <v>5</v>
      </c>
      <c r="O13" s="196"/>
      <c r="P13" s="200">
        <v>120000</v>
      </c>
      <c r="Q13" s="83">
        <v>1.7142857142857144</v>
      </c>
      <c r="R13" s="236"/>
      <c r="S13" s="239"/>
      <c r="T13" s="207">
        <f>R12</f>
        <v>567375</v>
      </c>
      <c r="U13" s="208">
        <f>T13/T33*100</f>
        <v>8.1053571428571427</v>
      </c>
      <c r="V13" s="2"/>
    </row>
    <row r="14" spans="1:22" s="29" customFormat="1" x14ac:dyDescent="0.35">
      <c r="A14" s="102" t="s">
        <v>71</v>
      </c>
      <c r="B14" s="103">
        <v>650000</v>
      </c>
      <c r="C14" s="103">
        <v>9.2857142857142847</v>
      </c>
      <c r="D14" s="94"/>
      <c r="E14" s="93"/>
      <c r="F14" s="95"/>
      <c r="G14" s="6"/>
      <c r="H14" s="21" t="s">
        <v>64</v>
      </c>
      <c r="I14" s="186">
        <v>23600</v>
      </c>
      <c r="J14" s="25">
        <v>0.42142857142857143</v>
      </c>
      <c r="K14" s="69"/>
      <c r="L14" s="69"/>
      <c r="M14" s="186">
        <v>0</v>
      </c>
      <c r="N14" s="25"/>
      <c r="O14" s="196"/>
      <c r="P14" s="200">
        <v>23600</v>
      </c>
      <c r="Q14" s="83">
        <v>0.33714285714285713</v>
      </c>
      <c r="R14" s="236"/>
      <c r="S14" s="239"/>
      <c r="T14" s="2"/>
      <c r="U14" s="208"/>
      <c r="V14" s="2"/>
    </row>
    <row r="15" spans="1:22" s="29" customFormat="1" x14ac:dyDescent="0.35">
      <c r="A15" s="104" t="s">
        <v>19</v>
      </c>
      <c r="B15" s="103">
        <v>1323500</v>
      </c>
      <c r="C15" s="103">
        <v>18.907142857142858</v>
      </c>
      <c r="D15" s="94"/>
      <c r="E15" s="93">
        <v>25000</v>
      </c>
      <c r="F15" s="95">
        <v>12.225895400000001</v>
      </c>
      <c r="G15" s="6"/>
      <c r="H15" s="21" t="s">
        <v>13</v>
      </c>
      <c r="I15" s="186">
        <v>46583</v>
      </c>
      <c r="J15" s="25">
        <v>0.83183928571428567</v>
      </c>
      <c r="K15" s="184"/>
      <c r="L15" s="69"/>
      <c r="M15" s="186">
        <v>175305</v>
      </c>
      <c r="N15" s="25">
        <v>12.521785714285715</v>
      </c>
      <c r="O15" s="196"/>
      <c r="P15" s="200">
        <v>221888</v>
      </c>
      <c r="Q15" s="83">
        <v>3.1698285714285714</v>
      </c>
      <c r="R15" s="237"/>
      <c r="S15" s="240"/>
      <c r="T15" s="2"/>
      <c r="U15" s="208"/>
      <c r="V15" s="2"/>
    </row>
    <row r="16" spans="1:22" s="29" customFormat="1" ht="27" customHeight="1" x14ac:dyDescent="0.35">
      <c r="A16" s="105" t="s">
        <v>62</v>
      </c>
      <c r="B16" s="103">
        <v>1185168</v>
      </c>
      <c r="C16" s="103">
        <v>16.930971428571429</v>
      </c>
      <c r="D16" s="94"/>
      <c r="E16" s="93">
        <v>25000</v>
      </c>
      <c r="G16" s="6"/>
      <c r="H16" s="12" t="s">
        <v>5</v>
      </c>
      <c r="I16" s="188">
        <v>338500</v>
      </c>
      <c r="J16" s="26">
        <v>6.0446428571428568</v>
      </c>
      <c r="K16" s="69"/>
      <c r="L16" s="185"/>
      <c r="M16" s="188">
        <v>50000</v>
      </c>
      <c r="N16" s="47">
        <v>3.5714285714285716</v>
      </c>
      <c r="O16" s="196"/>
      <c r="P16" s="202">
        <v>388500</v>
      </c>
      <c r="Q16" s="197">
        <v>5.55</v>
      </c>
      <c r="R16" s="241">
        <v>1323500</v>
      </c>
      <c r="S16" s="244">
        <v>18.907142857142858</v>
      </c>
      <c r="T16" s="2"/>
      <c r="U16" s="208"/>
      <c r="V16" s="2"/>
    </row>
    <row r="17" spans="1:22" s="29" customFormat="1" ht="36" customHeight="1" x14ac:dyDescent="0.35">
      <c r="A17" s="106" t="s">
        <v>55</v>
      </c>
      <c r="B17" s="107">
        <v>3273957</v>
      </c>
      <c r="C17" s="107">
        <v>46.770814285714287</v>
      </c>
      <c r="D17" s="97"/>
      <c r="E17" s="96"/>
      <c r="G17" s="6"/>
      <c r="H17" s="12" t="s">
        <v>7</v>
      </c>
      <c r="I17" s="188">
        <v>245000</v>
      </c>
      <c r="J17" s="48">
        <v>4.375</v>
      </c>
      <c r="K17" s="69"/>
      <c r="L17" s="185"/>
      <c r="M17" s="188">
        <v>50000</v>
      </c>
      <c r="N17" s="47">
        <v>3.5714285714285716</v>
      </c>
      <c r="O17" s="196"/>
      <c r="P17" s="202">
        <v>295000</v>
      </c>
      <c r="Q17" s="197">
        <v>4.2142857142857144</v>
      </c>
      <c r="R17" s="242"/>
      <c r="S17" s="239"/>
      <c r="T17" s="2"/>
      <c r="U17" s="208"/>
      <c r="V17" s="2"/>
    </row>
    <row r="18" spans="1:22" s="29" customFormat="1" x14ac:dyDescent="0.35">
      <c r="A18" s="13" t="s">
        <v>20</v>
      </c>
      <c r="B18" s="99">
        <v>7000000</v>
      </c>
      <c r="C18" s="99">
        <v>100</v>
      </c>
      <c r="D18" s="78"/>
      <c r="E18" s="77"/>
      <c r="F18" s="75"/>
      <c r="G18" s="6"/>
      <c r="H18" s="18" t="s">
        <v>8</v>
      </c>
      <c r="I18" s="189">
        <v>95000</v>
      </c>
      <c r="J18" s="49">
        <v>1.6964285714285714</v>
      </c>
      <c r="K18" s="69"/>
      <c r="L18" s="69"/>
      <c r="M18" s="189"/>
      <c r="N18" s="47"/>
      <c r="O18" s="196"/>
      <c r="P18" s="202">
        <v>95000</v>
      </c>
      <c r="Q18" s="197">
        <v>1.3571428571428572</v>
      </c>
      <c r="R18" s="242"/>
      <c r="S18" s="239"/>
      <c r="T18" s="2"/>
      <c r="U18" s="208"/>
      <c r="V18" s="2"/>
    </row>
    <row r="19" spans="1:22" s="29" customFormat="1" x14ac:dyDescent="0.35">
      <c r="A19" s="71" t="s">
        <v>8</v>
      </c>
      <c r="B19" s="72">
        <v>98000</v>
      </c>
      <c r="C19" s="73">
        <f>B19*100/B31</f>
        <v>0.54521507566416927</v>
      </c>
      <c r="D19" s="74"/>
      <c r="E19" s="72"/>
      <c r="F19" s="75"/>
      <c r="G19" s="6"/>
      <c r="H19" s="18" t="s">
        <v>9</v>
      </c>
      <c r="I19" s="189">
        <v>95000</v>
      </c>
      <c r="J19" s="49">
        <v>1.6964285714285714</v>
      </c>
      <c r="K19" s="69"/>
      <c r="L19" s="69"/>
      <c r="M19" s="189"/>
      <c r="N19" s="47"/>
      <c r="O19" s="196"/>
      <c r="P19" s="202">
        <v>95000</v>
      </c>
      <c r="Q19" s="197">
        <v>1.3571428571428572</v>
      </c>
      <c r="R19" s="242"/>
      <c r="S19" s="239"/>
      <c r="T19" s="207">
        <f>R16+R24</f>
        <v>2508668</v>
      </c>
      <c r="U19" s="208">
        <f>T19/T33*100</f>
        <v>35.838114285714283</v>
      </c>
      <c r="V19" s="2"/>
    </row>
    <row r="20" spans="1:22" s="29" customFormat="1" x14ac:dyDescent="0.35">
      <c r="A20" s="71" t="s">
        <v>9</v>
      </c>
      <c r="B20" s="72">
        <v>100000</v>
      </c>
      <c r="C20" s="73">
        <f>B20*100/B31</f>
        <v>0.5563419139430299</v>
      </c>
      <c r="D20" s="74"/>
      <c r="E20" s="72"/>
      <c r="F20" s="75"/>
      <c r="G20" s="6"/>
      <c r="H20" s="18" t="s">
        <v>10</v>
      </c>
      <c r="I20" s="189">
        <v>160000</v>
      </c>
      <c r="J20" s="49">
        <v>2.8571428571428572</v>
      </c>
      <c r="K20" s="69"/>
      <c r="L20" s="69"/>
      <c r="M20" s="189"/>
      <c r="N20" s="47"/>
      <c r="O20" s="196"/>
      <c r="P20" s="202">
        <v>160000</v>
      </c>
      <c r="Q20" s="197">
        <v>2.2857142857142856</v>
      </c>
      <c r="R20" s="242"/>
      <c r="S20" s="239"/>
      <c r="T20" s="2"/>
      <c r="U20" s="208"/>
      <c r="V20" s="2"/>
    </row>
    <row r="21" spans="1:22" s="29" customFormat="1" x14ac:dyDescent="0.35">
      <c r="A21" s="71" t="s">
        <v>10</v>
      </c>
      <c r="B21" s="72">
        <v>169000</v>
      </c>
      <c r="C21" s="73">
        <f>B21*100/B31</f>
        <v>0.94021783456372054</v>
      </c>
      <c r="D21" s="74"/>
      <c r="E21" s="72"/>
      <c r="F21" s="75"/>
      <c r="G21" s="6"/>
      <c r="H21" s="18" t="s">
        <v>11</v>
      </c>
      <c r="I21" s="189">
        <v>160000</v>
      </c>
      <c r="J21" s="49">
        <v>2.8571428571428572</v>
      </c>
      <c r="K21" s="69"/>
      <c r="L21" s="69"/>
      <c r="M21" s="189"/>
      <c r="N21" s="47"/>
      <c r="O21" s="196"/>
      <c r="P21" s="202">
        <v>160000</v>
      </c>
      <c r="Q21" s="197">
        <v>2.2857142857142856</v>
      </c>
      <c r="R21" s="242"/>
      <c r="S21" s="239"/>
      <c r="T21" s="2"/>
      <c r="U21" s="208"/>
      <c r="V21" s="2"/>
    </row>
    <row r="22" spans="1:22" s="29" customFormat="1" x14ac:dyDescent="0.35">
      <c r="A22" s="71" t="s">
        <v>11</v>
      </c>
      <c r="B22" s="72">
        <v>150000</v>
      </c>
      <c r="C22" s="73">
        <f>B22*100/B31</f>
        <v>0.83451287091454485</v>
      </c>
      <c r="D22" s="74"/>
      <c r="E22" s="72"/>
      <c r="F22" s="75"/>
      <c r="G22" s="6"/>
      <c r="H22" s="18" t="s">
        <v>12</v>
      </c>
      <c r="I22" s="189">
        <v>60000</v>
      </c>
      <c r="J22" s="49">
        <v>1.0714285714285714</v>
      </c>
      <c r="K22" s="69"/>
      <c r="L22" s="69"/>
      <c r="M22" s="189">
        <v>20000</v>
      </c>
      <c r="N22" s="47">
        <v>1.4285714285714286</v>
      </c>
      <c r="O22" s="196"/>
      <c r="P22" s="202">
        <v>80000</v>
      </c>
      <c r="Q22" s="197">
        <v>1.1428571428571428</v>
      </c>
      <c r="R22" s="242"/>
      <c r="S22" s="239"/>
      <c r="T22" s="2"/>
      <c r="U22" s="208"/>
      <c r="V22" s="2"/>
    </row>
    <row r="23" spans="1:22" s="29" customFormat="1" x14ac:dyDescent="0.35">
      <c r="A23" s="71" t="s">
        <v>12</v>
      </c>
      <c r="B23" s="72">
        <v>60000</v>
      </c>
      <c r="C23" s="73">
        <f>B23*100/B31</f>
        <v>0.33380514836581793</v>
      </c>
      <c r="D23" s="74"/>
      <c r="E23" s="72"/>
      <c r="F23" s="75"/>
      <c r="G23" s="6"/>
      <c r="H23" s="18" t="s">
        <v>45</v>
      </c>
      <c r="I23" s="189">
        <v>50000</v>
      </c>
      <c r="J23" s="49">
        <v>0.8928571428571429</v>
      </c>
      <c r="K23" s="69"/>
      <c r="L23" s="69"/>
      <c r="M23" s="189"/>
      <c r="N23" s="49"/>
      <c r="O23" s="196"/>
      <c r="P23" s="202">
        <v>50000</v>
      </c>
      <c r="Q23" s="197">
        <v>0.7142857142857143</v>
      </c>
      <c r="R23" s="243"/>
      <c r="S23" s="240"/>
      <c r="T23" s="2"/>
      <c r="U23" s="208"/>
      <c r="V23" s="2"/>
    </row>
    <row r="24" spans="1:22" s="29" customFormat="1" x14ac:dyDescent="0.35">
      <c r="A24" s="71" t="s">
        <v>45</v>
      </c>
      <c r="B24" s="72">
        <v>50000</v>
      </c>
      <c r="C24" s="73">
        <f>B24*100/B31</f>
        <v>0.27817095697151495</v>
      </c>
      <c r="D24" s="74"/>
      <c r="E24" s="72"/>
      <c r="F24" s="75"/>
      <c r="G24" s="6"/>
      <c r="H24" s="19" t="s">
        <v>46</v>
      </c>
      <c r="I24" s="190">
        <v>100000</v>
      </c>
      <c r="J24" s="50">
        <v>1.7857142857142858</v>
      </c>
      <c r="K24" s="184"/>
      <c r="L24" s="69"/>
      <c r="M24" s="190">
        <v>55000</v>
      </c>
      <c r="N24" s="50">
        <v>3.9285714285714284</v>
      </c>
      <c r="O24" s="196"/>
      <c r="P24" s="203">
        <v>155000</v>
      </c>
      <c r="Q24" s="198">
        <v>2.214285714285714</v>
      </c>
      <c r="R24" s="251">
        <v>1185168</v>
      </c>
      <c r="S24" s="252">
        <v>16.930971428571429</v>
      </c>
      <c r="T24" s="2"/>
      <c r="U24" s="208"/>
      <c r="V24" s="2"/>
    </row>
    <row r="25" spans="1:22" s="29" customFormat="1" x14ac:dyDescent="0.35">
      <c r="A25" s="71" t="s">
        <v>46</v>
      </c>
      <c r="B25" s="72">
        <v>155000</v>
      </c>
      <c r="C25" s="73">
        <f>B25*100/B31</f>
        <v>0.86232996661169636</v>
      </c>
      <c r="D25" s="74"/>
      <c r="E25" s="72"/>
      <c r="F25" s="75"/>
      <c r="G25" s="6"/>
      <c r="H25" s="19" t="s">
        <v>6</v>
      </c>
      <c r="I25" s="190">
        <v>50000</v>
      </c>
      <c r="J25" s="50">
        <v>0.8928571428571429</v>
      </c>
      <c r="K25" s="69"/>
      <c r="L25" s="69"/>
      <c r="M25" s="190">
        <v>50000</v>
      </c>
      <c r="N25" s="50">
        <v>3.5714285714285712</v>
      </c>
      <c r="O25" s="196"/>
      <c r="P25" s="203">
        <v>100000</v>
      </c>
      <c r="Q25" s="198">
        <v>1.4285714285714286</v>
      </c>
      <c r="R25" s="242"/>
      <c r="S25" s="239"/>
      <c r="T25" s="2"/>
      <c r="U25" s="208"/>
      <c r="V25" s="2"/>
    </row>
    <row r="26" spans="1:22" s="29" customFormat="1" x14ac:dyDescent="0.35">
      <c r="A26" s="71" t="s">
        <v>6</v>
      </c>
      <c r="B26" s="72">
        <v>150000</v>
      </c>
      <c r="C26" s="73">
        <f>B26*100/B31</f>
        <v>0.83451287091454485</v>
      </c>
      <c r="D26" s="74"/>
      <c r="E26" s="72"/>
      <c r="F26" s="75"/>
      <c r="G26" s="6"/>
      <c r="H26" s="23" t="s">
        <v>82</v>
      </c>
      <c r="I26" s="191">
        <v>135000</v>
      </c>
      <c r="J26" s="51">
        <v>2.4107142857142856</v>
      </c>
      <c r="K26" s="69"/>
      <c r="L26" s="69"/>
      <c r="M26" s="190">
        <v>16320</v>
      </c>
      <c r="N26" s="50">
        <v>1.1657142857142857</v>
      </c>
      <c r="O26" s="196"/>
      <c r="P26" s="203">
        <v>151320</v>
      </c>
      <c r="Q26" s="198">
        <v>2.1617142857142855</v>
      </c>
      <c r="R26" s="242"/>
      <c r="S26" s="239"/>
      <c r="T26" s="2"/>
      <c r="U26" s="208"/>
      <c r="V26" s="2"/>
    </row>
    <row r="27" spans="1:22" s="29" customFormat="1" x14ac:dyDescent="0.35">
      <c r="A27" s="76" t="s">
        <v>49</v>
      </c>
      <c r="B27" s="77">
        <v>168041</v>
      </c>
      <c r="C27" s="73">
        <f>B27*100/B31</f>
        <v>0.93488251560900693</v>
      </c>
      <c r="D27" s="78"/>
      <c r="E27" s="77"/>
      <c r="F27" s="75"/>
      <c r="G27" s="6"/>
      <c r="H27" s="23" t="s">
        <v>65</v>
      </c>
      <c r="I27" s="191">
        <v>554913</v>
      </c>
      <c r="J27" s="51">
        <v>9.909160714285715</v>
      </c>
      <c r="K27" s="69"/>
      <c r="L27" s="185"/>
      <c r="M27" s="191">
        <v>223935</v>
      </c>
      <c r="N27" s="51">
        <v>15.995357142857141</v>
      </c>
      <c r="O27" s="196"/>
      <c r="P27" s="203">
        <v>778848</v>
      </c>
      <c r="Q27" s="198">
        <v>11.1264</v>
      </c>
      <c r="R27" s="243"/>
      <c r="S27" s="240"/>
      <c r="T27" s="2"/>
      <c r="U27" s="208"/>
      <c r="V27" s="2"/>
    </row>
    <row r="28" spans="1:22" s="29" customFormat="1" ht="40.5" customHeight="1" x14ac:dyDescent="0.35">
      <c r="A28" s="71" t="s">
        <v>14</v>
      </c>
      <c r="B28" s="72">
        <v>887972</v>
      </c>
      <c r="C28" s="73">
        <f>B28*100/B31</f>
        <v>4.9401604200782012</v>
      </c>
      <c r="D28" s="74"/>
      <c r="E28" s="72">
        <v>34081</v>
      </c>
      <c r="F28" s="75">
        <v>16.666699999999999</v>
      </c>
      <c r="G28" s="6"/>
      <c r="H28" s="20" t="s">
        <v>14</v>
      </c>
      <c r="I28" s="192">
        <v>887972</v>
      </c>
      <c r="J28" s="52">
        <v>15.856642857142857</v>
      </c>
      <c r="K28" s="69"/>
      <c r="L28" s="69"/>
      <c r="M28" s="192">
        <v>123360</v>
      </c>
      <c r="N28" s="52">
        <v>8.8114285714285714</v>
      </c>
      <c r="O28" s="196"/>
      <c r="P28" s="204">
        <v>1011332</v>
      </c>
      <c r="Q28" s="85">
        <v>14.4476</v>
      </c>
      <c r="R28" s="253">
        <v>3273957</v>
      </c>
      <c r="S28" s="254">
        <v>46.770814285714287</v>
      </c>
      <c r="T28" s="2"/>
      <c r="U28" s="208"/>
      <c r="V28" s="2"/>
    </row>
    <row r="29" spans="1:22" s="29" customFormat="1" x14ac:dyDescent="0.35">
      <c r="A29" s="71" t="s">
        <v>15</v>
      </c>
      <c r="B29" s="72">
        <v>1079940</v>
      </c>
      <c r="C29" s="73">
        <f>B29*100/B31</f>
        <v>6.0081588654363571</v>
      </c>
      <c r="D29" s="74"/>
      <c r="E29" s="72">
        <v>34081</v>
      </c>
      <c r="F29" s="75">
        <v>16.666699999999999</v>
      </c>
      <c r="G29" s="6"/>
      <c r="H29" s="20" t="s">
        <v>15</v>
      </c>
      <c r="I29" s="192">
        <v>1079940</v>
      </c>
      <c r="J29" s="52">
        <v>19.284642857142856</v>
      </c>
      <c r="K29" s="69"/>
      <c r="L29" s="69"/>
      <c r="M29" s="192">
        <v>150080</v>
      </c>
      <c r="N29" s="52">
        <v>10.72</v>
      </c>
      <c r="O29" s="196"/>
      <c r="P29" s="204">
        <v>1230020</v>
      </c>
      <c r="Q29" s="85">
        <v>17.571714285714286</v>
      </c>
      <c r="R29" s="242"/>
      <c r="S29" s="239"/>
      <c r="T29" s="207">
        <f>R28+R31</f>
        <v>3923957</v>
      </c>
      <c r="U29" s="208">
        <f>T29/T33*100</f>
        <v>56.056528571428579</v>
      </c>
      <c r="V29" s="2"/>
    </row>
    <row r="30" spans="1:22" s="29" customFormat="1" x14ac:dyDescent="0.35">
      <c r="A30" s="71" t="s">
        <v>17</v>
      </c>
      <c r="B30" s="72">
        <v>906605</v>
      </c>
      <c r="C30" s="73">
        <f>B30*100/B31</f>
        <v>5.0438236089032067</v>
      </c>
      <c r="D30" s="74"/>
      <c r="E30" s="72">
        <v>34081</v>
      </c>
      <c r="F30" s="75">
        <v>16.666499999999999</v>
      </c>
      <c r="G30" s="6"/>
      <c r="H30" s="20" t="s">
        <v>17</v>
      </c>
      <c r="I30" s="192">
        <v>906605</v>
      </c>
      <c r="J30" s="52">
        <v>16.189374999999998</v>
      </c>
      <c r="K30" s="69"/>
      <c r="L30" s="69"/>
      <c r="M30" s="192">
        <v>126000</v>
      </c>
      <c r="N30" s="52">
        <v>9</v>
      </c>
      <c r="O30" s="196"/>
      <c r="P30" s="204">
        <v>1032605</v>
      </c>
      <c r="Q30" s="85">
        <v>14.7515</v>
      </c>
      <c r="R30" s="243"/>
      <c r="S30" s="240"/>
      <c r="T30" s="2"/>
      <c r="U30" s="2"/>
      <c r="V30" s="2"/>
    </row>
    <row r="31" spans="1:22" s="29" customFormat="1" x14ac:dyDescent="0.35">
      <c r="A31" s="79" t="s">
        <v>16</v>
      </c>
      <c r="B31" s="80">
        <f>SUM(B12:B30)</f>
        <v>17974558</v>
      </c>
      <c r="C31" s="81">
        <f>SUM(C12:C30)</f>
        <v>222.11213204797588</v>
      </c>
      <c r="D31" s="74"/>
      <c r="E31" s="80">
        <f>SUM(E12:E30)</f>
        <v>204484</v>
      </c>
      <c r="F31" s="70">
        <f>SUM(F12:F30)</f>
        <v>87.773495399999987</v>
      </c>
      <c r="G31" s="6"/>
      <c r="H31" s="22" t="s">
        <v>4</v>
      </c>
      <c r="I31" s="187">
        <v>400000</v>
      </c>
      <c r="J31" s="46">
        <v>7.1428571428571432</v>
      </c>
      <c r="K31" s="69"/>
      <c r="L31" s="69"/>
      <c r="M31" s="187">
        <v>100000</v>
      </c>
      <c r="N31" s="46">
        <v>7.1428571428571432</v>
      </c>
      <c r="O31" s="196"/>
      <c r="P31" s="201">
        <v>500000</v>
      </c>
      <c r="Q31" s="84">
        <v>7.1428571428571423</v>
      </c>
      <c r="R31" s="249">
        <v>650000</v>
      </c>
      <c r="S31" s="250">
        <v>9.2857142857142847</v>
      </c>
      <c r="T31" s="2"/>
      <c r="U31" s="2"/>
      <c r="V31" s="2"/>
    </row>
    <row r="32" spans="1:22" x14ac:dyDescent="0.35">
      <c r="H32" s="22" t="s">
        <v>63</v>
      </c>
      <c r="I32" s="187">
        <v>100000</v>
      </c>
      <c r="J32" s="46">
        <v>1.7857142857142858</v>
      </c>
      <c r="K32" s="69"/>
      <c r="L32" s="69"/>
      <c r="M32" s="187">
        <v>50000</v>
      </c>
      <c r="N32" s="46">
        <v>3.5714285714285716</v>
      </c>
      <c r="O32" s="196"/>
      <c r="P32" s="201">
        <v>150000</v>
      </c>
      <c r="Q32" s="84">
        <v>2.1428571428571428</v>
      </c>
      <c r="R32" s="243"/>
      <c r="S32" s="240"/>
    </row>
    <row r="33" spans="1:20" x14ac:dyDescent="0.35">
      <c r="H33" s="13" t="s">
        <v>16</v>
      </c>
      <c r="I33" s="193">
        <v>5600000</v>
      </c>
      <c r="J33" s="53">
        <v>100.00000000000001</v>
      </c>
      <c r="K33" s="69"/>
      <c r="L33" s="69"/>
      <c r="M33" s="193">
        <v>1400000</v>
      </c>
      <c r="N33" s="53">
        <v>100</v>
      </c>
      <c r="O33" s="196"/>
      <c r="P33" s="205">
        <v>7000000</v>
      </c>
      <c r="Q33" s="86">
        <v>100</v>
      </c>
      <c r="R33" s="199">
        <v>7000000</v>
      </c>
      <c r="S33" s="206">
        <v>100</v>
      </c>
      <c r="T33" s="207">
        <f>T13+T19+T29</f>
        <v>7000000</v>
      </c>
    </row>
    <row r="38" spans="1:20" ht="18.600000000000001" thickBot="1" x14ac:dyDescent="0.4"/>
    <row r="39" spans="1:20" ht="18.600000000000001" thickBot="1" x14ac:dyDescent="0.4">
      <c r="A39" s="209" t="s">
        <v>80</v>
      </c>
      <c r="B39" s="210" t="s">
        <v>52</v>
      </c>
      <c r="C39" s="179" t="s">
        <v>1</v>
      </c>
      <c r="D39" s="211"/>
      <c r="E39" s="212" t="s">
        <v>53</v>
      </c>
      <c r="F39" s="181" t="s">
        <v>1</v>
      </c>
    </row>
    <row r="40" spans="1:20" x14ac:dyDescent="0.35">
      <c r="A40" s="16" t="s">
        <v>78</v>
      </c>
      <c r="B40" s="167">
        <v>182070</v>
      </c>
      <c r="C40" s="168">
        <v>3.2512500000000002</v>
      </c>
      <c r="D40" s="154"/>
      <c r="E40" s="167">
        <v>385305</v>
      </c>
      <c r="F40" s="168">
        <v>27.521785714285713</v>
      </c>
    </row>
    <row r="41" spans="1:20" x14ac:dyDescent="0.35">
      <c r="A41" s="18" t="s">
        <v>19</v>
      </c>
      <c r="B41" s="156">
        <v>1203500</v>
      </c>
      <c r="C41" s="30">
        <v>21.491071428571427</v>
      </c>
      <c r="D41" s="154"/>
      <c r="E41" s="156">
        <v>120000</v>
      </c>
      <c r="F41" s="30">
        <v>8.5714285714285712</v>
      </c>
    </row>
    <row r="42" spans="1:20" x14ac:dyDescent="0.35">
      <c r="A42" s="19" t="s">
        <v>81</v>
      </c>
      <c r="B42" s="156">
        <v>839913</v>
      </c>
      <c r="C42" s="30">
        <v>14.998446428571429</v>
      </c>
      <c r="D42" s="154"/>
      <c r="E42" s="156">
        <v>345255</v>
      </c>
      <c r="F42" s="30">
        <v>24.661071428571429</v>
      </c>
    </row>
    <row r="43" spans="1:20" x14ac:dyDescent="0.35">
      <c r="A43" s="157" t="s">
        <v>79</v>
      </c>
      <c r="B43" s="158">
        <v>2874517</v>
      </c>
      <c r="C43" s="159">
        <v>51.330660714285713</v>
      </c>
      <c r="D43" s="154"/>
      <c r="E43" s="160">
        <v>399440</v>
      </c>
      <c r="F43" s="161">
        <v>28.53142857142857</v>
      </c>
    </row>
    <row r="44" spans="1:20" ht="18.600000000000001" thickBot="1" x14ac:dyDescent="0.4">
      <c r="A44" s="17" t="s">
        <v>71</v>
      </c>
      <c r="B44" s="156">
        <v>500000</v>
      </c>
      <c r="C44" s="30">
        <v>8.9285714285714288</v>
      </c>
      <c r="D44" s="154"/>
      <c r="E44" s="156">
        <v>150000</v>
      </c>
      <c r="F44" s="30">
        <v>10.714285714285714</v>
      </c>
    </row>
    <row r="45" spans="1:20" ht="18.600000000000001" thickBot="1" x14ac:dyDescent="0.4">
      <c r="A45" s="177" t="s">
        <v>20</v>
      </c>
      <c r="B45" s="178">
        <v>5600000</v>
      </c>
      <c r="C45" s="179">
        <v>100</v>
      </c>
      <c r="D45" s="180"/>
      <c r="E45" s="178">
        <v>1400000</v>
      </c>
      <c r="F45" s="181">
        <v>100</v>
      </c>
    </row>
    <row r="46" spans="1:20" ht="43.5" customHeight="1" x14ac:dyDescent="0.35"/>
    <row r="47" spans="1:20" x14ac:dyDescent="0.35">
      <c r="A47" s="14" t="s">
        <v>80</v>
      </c>
      <c r="B47" s="4" t="s">
        <v>20</v>
      </c>
      <c r="C47" s="98" t="s">
        <v>1</v>
      </c>
    </row>
    <row r="48" spans="1:20" x14ac:dyDescent="0.35">
      <c r="A48" s="100" t="s">
        <v>70</v>
      </c>
      <c r="B48" s="173">
        <v>567375</v>
      </c>
      <c r="C48" s="169">
        <v>8.1053571428571427</v>
      </c>
    </row>
    <row r="49" spans="1:3" x14ac:dyDescent="0.35">
      <c r="A49" s="104" t="s">
        <v>19</v>
      </c>
      <c r="B49" s="174">
        <v>1323500</v>
      </c>
      <c r="C49" s="170">
        <v>18.907142857142858</v>
      </c>
    </row>
    <row r="50" spans="1:3" x14ac:dyDescent="0.35">
      <c r="A50" s="105" t="s">
        <v>81</v>
      </c>
      <c r="B50" s="174">
        <v>1185168</v>
      </c>
      <c r="C50" s="170">
        <v>16.930971428571429</v>
      </c>
    </row>
    <row r="51" spans="1:3" x14ac:dyDescent="0.35">
      <c r="A51" s="106" t="s">
        <v>79</v>
      </c>
      <c r="B51" s="175">
        <v>3273957</v>
      </c>
      <c r="C51" s="171">
        <v>46.770814285714287</v>
      </c>
    </row>
    <row r="52" spans="1:3" x14ac:dyDescent="0.35">
      <c r="A52" s="102" t="s">
        <v>71</v>
      </c>
      <c r="B52" s="174">
        <v>650000</v>
      </c>
      <c r="C52" s="170">
        <v>9.2857142857142847</v>
      </c>
    </row>
    <row r="53" spans="1:3" x14ac:dyDescent="0.35">
      <c r="A53" s="13" t="s">
        <v>20</v>
      </c>
      <c r="B53" s="176">
        <f>SUM(B48:B52)</f>
        <v>7000000</v>
      </c>
      <c r="C53" s="172">
        <f>SUM(C48:C52)</f>
        <v>100</v>
      </c>
    </row>
  </sheetData>
  <mergeCells count="16">
    <mergeCell ref="R31:R32"/>
    <mergeCell ref="S31:S32"/>
    <mergeCell ref="R24:R27"/>
    <mergeCell ref="S24:S27"/>
    <mergeCell ref="R28:R30"/>
    <mergeCell ref="S28:S30"/>
    <mergeCell ref="S12:S15"/>
    <mergeCell ref="R16:R23"/>
    <mergeCell ref="S16:S23"/>
    <mergeCell ref="H3:H4"/>
    <mergeCell ref="I3:N3"/>
    <mergeCell ref="A10:A11"/>
    <mergeCell ref="B10:C10"/>
    <mergeCell ref="H10:H11"/>
    <mergeCell ref="I10:J10"/>
    <mergeCell ref="R12:R15"/>
  </mergeCells>
  <pageMargins left="0.7" right="0.7" top="0.75" bottom="0.75" header="0.3" footer="0.3"/>
  <pageSetup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Anteproyecto 2023 OK</vt:lpstr>
      <vt:lpstr>Prioridad 1 y 2 (OK)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DCNI-AA01</dc:creator>
  <cp:lastModifiedBy>usuario</cp:lastModifiedBy>
  <cp:lastPrinted>2021-10-06T19:06:15Z</cp:lastPrinted>
  <dcterms:created xsi:type="dcterms:W3CDTF">2019-10-14T15:59:11Z</dcterms:created>
  <dcterms:modified xsi:type="dcterms:W3CDTF">2022-10-20T21:46:53Z</dcterms:modified>
</cp:coreProperties>
</file>